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uonline.sharepoint.com/sites/Team_WASPEkonomi/Delade dokument/Budget/WARA/Budgetmall + kopior/"/>
    </mc:Choice>
  </mc:AlternateContent>
  <xr:revisionPtr revIDLastSave="1129" documentId="8_{EB5B0AB1-FD5B-4B41-9BA2-4C3890F811FC}" xr6:coauthVersionLast="47" xr6:coauthVersionMax="47" xr10:uidLastSave="{13086EE0-5B6A-4BF3-9D09-7B28E8097503}"/>
  <bookViews>
    <workbookView xWindow="-38520" yWindow="-120" windowWidth="38640" windowHeight="21120" tabRatio="781" activeTab="4" xr2:uid="{00000000-000D-0000-FFFF-FFFF00000000}"/>
  </bookViews>
  <sheets>
    <sheet name="START HERE" sheetId="8" r:id="rId1"/>
    <sheet name="1. Personnel year 1" sheetId="2" r:id="rId2"/>
    <sheet name="2. Events year 1" sheetId="3" r:id="rId3"/>
    <sheet name="3. Capital &amp; Operating year 1" sheetId="4" r:id="rId4"/>
    <sheet name="Total Budget year 1-3" sheetId="1" r:id="rId5"/>
    <sheet name="DATA (DÖLJ)" sheetId="6" state="hidden" r:id="rId6"/>
  </sheets>
  <definedNames>
    <definedName name="_xlnm._FilterDatabase" localSheetId="0" hidden="1">'START HERE'!$A$1:$A$2</definedName>
    <definedName name="Externadata_1" localSheetId="4" hidden="1">'Total Budget year 1-3'!#REF!</definedName>
    <definedName name="ListaCAPITALTYPE">INDIRECT("CapitalTYPE[CAPITALTYPE]")</definedName>
    <definedName name="ListaCategory">INDIRECT("Category[CATEGORY]")</definedName>
    <definedName name="ListaChoose">INDIRECT("Choose[Choose]")</definedName>
    <definedName name="ListaEventTYPE">INDIRECT("EventTYPE[TYPE]")</definedName>
    <definedName name="ListaEXTINT">INDIRECT("EXTINT[EXT/INT]")</definedName>
    <definedName name="ListaFunding">INDIRECT("FUNDING[Funding]")</definedName>
    <definedName name="ListaMONTH">INDIRECT("MONTH[MONTH]")</definedName>
    <definedName name="ListaOPERATINGTYPE">INDIRECT("Operatingtype[OPERATINGTYPE]")</definedName>
    <definedName name="ListaOrganizations">INDIRECT("Organizations[Connected organizations]")</definedName>
    <definedName name="ListaORGTYPE">INDIRECT("ORGTYPE[ORGTYPE]")</definedName>
    <definedName name="ListaOtherCosts">INDIRECT("Othercosts[TYPE]")</definedName>
    <definedName name="ListaUNI">INDIRECT("UNI[UNI]")</definedName>
    <definedName name="ManagementCoordination">'DATA (DÖLJ)'!$B$8:$B$11</definedName>
    <definedName name="ResearchInfrastructure">'DATA (DÖLJ)'!$B$15:$B$17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CnAZR5EIPn+HsYzubsdzaPLW6hi7oK9mtrwZxvYKN34="/>
    </ext>
  </extLst>
</workbook>
</file>

<file path=xl/calcChain.xml><?xml version="1.0" encoding="utf-8"?>
<calcChain xmlns="http://schemas.openxmlformats.org/spreadsheetml/2006/main">
  <c r="B15" i="1" l="1"/>
  <c r="D15" i="1" s="1"/>
  <c r="G15" i="1" s="1"/>
  <c r="C15" i="1"/>
  <c r="E15" i="1"/>
  <c r="F15" i="1"/>
  <c r="H15" i="1"/>
  <c r="J15" i="1"/>
  <c r="N15" i="1"/>
  <c r="B16" i="1"/>
  <c r="D16" i="1" s="1"/>
  <c r="B17" i="1"/>
  <c r="C17" i="1" s="1"/>
  <c r="D17" i="1"/>
  <c r="B18" i="1"/>
  <c r="D18" i="1" s="1"/>
  <c r="B19" i="1"/>
  <c r="D19" i="1" s="1"/>
  <c r="G82" i="1"/>
  <c r="G80" i="1"/>
  <c r="G81" i="1"/>
  <c r="G83" i="1"/>
  <c r="G84" i="1"/>
  <c r="G34" i="2"/>
  <c r="E38" i="4"/>
  <c r="G85" i="1"/>
  <c r="G86" i="1"/>
  <c r="G87" i="1"/>
  <c r="G88" i="1"/>
  <c r="H45" i="4"/>
  <c r="H46" i="4"/>
  <c r="H47" i="4"/>
  <c r="H48" i="4"/>
  <c r="H49" i="4"/>
  <c r="H50" i="4"/>
  <c r="H51" i="4"/>
  <c r="H52" i="4"/>
  <c r="H53" i="4"/>
  <c r="H54" i="4"/>
  <c r="H6" i="4"/>
  <c r="H7" i="4"/>
  <c r="H8" i="4"/>
  <c r="H9" i="4"/>
  <c r="H10" i="4"/>
  <c r="H11" i="4"/>
  <c r="H12" i="4"/>
  <c r="H13" i="4"/>
  <c r="F29" i="3"/>
  <c r="F30" i="3"/>
  <c r="F31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11" i="3"/>
  <c r="F9" i="3"/>
  <c r="F10" i="3"/>
  <c r="F12" i="3"/>
  <c r="F13" i="3"/>
  <c r="F14" i="3"/>
  <c r="F6" i="3"/>
  <c r="F7" i="3"/>
  <c r="F8" i="3"/>
  <c r="F15" i="3"/>
  <c r="F16" i="3"/>
  <c r="F17" i="3"/>
  <c r="F18" i="3"/>
  <c r="H53" i="2"/>
  <c r="H54" i="2"/>
  <c r="H45" i="2"/>
  <c r="H46" i="2"/>
  <c r="H47" i="2"/>
  <c r="H48" i="2"/>
  <c r="H49" i="2"/>
  <c r="H50" i="2"/>
  <c r="H51" i="2"/>
  <c r="H52" i="2"/>
  <c r="H55" i="2"/>
  <c r="H56" i="2"/>
  <c r="H57" i="2"/>
  <c r="H58" i="2"/>
  <c r="H59" i="2"/>
  <c r="H60" i="2"/>
  <c r="H61" i="2"/>
  <c r="H17" i="2"/>
  <c r="H18" i="2"/>
  <c r="H15" i="2"/>
  <c r="H16" i="2"/>
  <c r="H19" i="2"/>
  <c r="H20" i="2"/>
  <c r="H21" i="2"/>
  <c r="H22" i="2"/>
  <c r="H23" i="2"/>
  <c r="H24" i="2"/>
  <c r="C38" i="1"/>
  <c r="C69" i="1" s="1"/>
  <c r="K15" i="1" l="1"/>
  <c r="C16" i="1"/>
  <c r="J16" i="1"/>
  <c r="F16" i="1"/>
  <c r="E16" i="1"/>
  <c r="N16" i="1"/>
  <c r="H16" i="1"/>
  <c r="K16" i="1"/>
  <c r="J17" i="1"/>
  <c r="K17" i="1" s="1"/>
  <c r="N17" i="1"/>
  <c r="H17" i="1"/>
  <c r="F17" i="1"/>
  <c r="E17" i="1"/>
  <c r="C19" i="1"/>
  <c r="C18" i="1"/>
  <c r="J18" i="1"/>
  <c r="H18" i="1"/>
  <c r="F18" i="1"/>
  <c r="E18" i="1"/>
  <c r="N18" i="1"/>
  <c r="N19" i="1"/>
  <c r="J19" i="1"/>
  <c r="H19" i="1"/>
  <c r="F19" i="1"/>
  <c r="E19" i="1"/>
  <c r="F28" i="3"/>
  <c r="F32" i="3"/>
  <c r="F33" i="3"/>
  <c r="E34" i="3"/>
  <c r="D34" i="3"/>
  <c r="B3" i="1"/>
  <c r="B4" i="1"/>
  <c r="B5" i="1"/>
  <c r="B6" i="1"/>
  <c r="B7" i="1"/>
  <c r="B8" i="1"/>
  <c r="B9" i="1"/>
  <c r="B10" i="1"/>
  <c r="B11" i="1"/>
  <c r="B12" i="1"/>
  <c r="B13" i="1"/>
  <c r="B50" i="1" s="1"/>
  <c r="N50" i="1" s="1"/>
  <c r="B14" i="1"/>
  <c r="B82" i="1" s="1"/>
  <c r="N82" i="1" s="1"/>
  <c r="B20" i="1"/>
  <c r="B21" i="1"/>
  <c r="B22" i="1"/>
  <c r="B23" i="1"/>
  <c r="B24" i="1"/>
  <c r="B25" i="1"/>
  <c r="B26" i="1"/>
  <c r="B27" i="1"/>
  <c r="H14" i="4"/>
  <c r="H42" i="2"/>
  <c r="G40" i="1"/>
  <c r="J40" i="1" s="1"/>
  <c r="G41" i="1"/>
  <c r="J41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71" i="1"/>
  <c r="G72" i="1"/>
  <c r="J72" i="1" s="1"/>
  <c r="G73" i="1"/>
  <c r="J73" i="1" s="1"/>
  <c r="G74" i="1"/>
  <c r="J74" i="1" s="1"/>
  <c r="G75" i="1"/>
  <c r="J75" i="1" s="1"/>
  <c r="G76" i="1"/>
  <c r="J76" i="1" s="1"/>
  <c r="G77" i="1"/>
  <c r="J77" i="1" s="1"/>
  <c r="G78" i="1"/>
  <c r="J78" i="1" s="1"/>
  <c r="G79" i="1"/>
  <c r="J79" i="1" s="1"/>
  <c r="G89" i="1"/>
  <c r="J89" i="1" s="1"/>
  <c r="G90" i="1"/>
  <c r="J90" i="1" s="1"/>
  <c r="G91" i="1"/>
  <c r="J91" i="1" s="1"/>
  <c r="G92" i="1"/>
  <c r="J92" i="1" s="1"/>
  <c r="G93" i="1"/>
  <c r="J93" i="1" s="1"/>
  <c r="G94" i="1"/>
  <c r="J94" i="1" s="1"/>
  <c r="G95" i="1"/>
  <c r="J95" i="1" s="1"/>
  <c r="G17" i="1" l="1"/>
  <c r="G16" i="1"/>
  <c r="G18" i="1"/>
  <c r="G19" i="1"/>
  <c r="K19" i="1"/>
  <c r="K18" i="1"/>
  <c r="B52" i="1"/>
  <c r="N52" i="1" s="1"/>
  <c r="B51" i="1"/>
  <c r="N51" i="1" s="1"/>
  <c r="B54" i="1"/>
  <c r="N54" i="1" s="1"/>
  <c r="B53" i="1"/>
  <c r="N53" i="1" s="1"/>
  <c r="B81" i="1"/>
  <c r="N81" i="1" s="1"/>
  <c r="B80" i="1"/>
  <c r="N80" i="1" s="1"/>
  <c r="B84" i="1"/>
  <c r="N84" i="1" s="1"/>
  <c r="B83" i="1"/>
  <c r="N83" i="1" s="1"/>
  <c r="D9" i="1"/>
  <c r="F9" i="1"/>
  <c r="B117" i="1"/>
  <c r="H9" i="1"/>
  <c r="J4" i="1"/>
  <c r="B112" i="1"/>
  <c r="F4" i="1"/>
  <c r="H4" i="1"/>
  <c r="D10" i="1"/>
  <c r="F10" i="1"/>
  <c r="B118" i="1"/>
  <c r="H10" i="1"/>
  <c r="C27" i="1"/>
  <c r="F27" i="1"/>
  <c r="B130" i="1"/>
  <c r="H27" i="1"/>
  <c r="C13" i="1"/>
  <c r="H13" i="1"/>
  <c r="F13" i="1"/>
  <c r="B121" i="1"/>
  <c r="C11" i="1"/>
  <c r="F11" i="1"/>
  <c r="H11" i="1"/>
  <c r="B119" i="1"/>
  <c r="J8" i="1"/>
  <c r="F8" i="1"/>
  <c r="B116" i="1"/>
  <c r="H8" i="1"/>
  <c r="C26" i="1"/>
  <c r="B129" i="1"/>
  <c r="H26" i="1"/>
  <c r="F26" i="1"/>
  <c r="C25" i="1"/>
  <c r="B128" i="1"/>
  <c r="H25" i="1"/>
  <c r="F25" i="1"/>
  <c r="C6" i="1"/>
  <c r="F6" i="1"/>
  <c r="B114" i="1"/>
  <c r="H6" i="1"/>
  <c r="C24" i="1"/>
  <c r="B127" i="1"/>
  <c r="H24" i="1"/>
  <c r="F24" i="1"/>
  <c r="J5" i="1"/>
  <c r="B113" i="1"/>
  <c r="H5" i="1"/>
  <c r="F5" i="1"/>
  <c r="C23" i="1"/>
  <c r="B126" i="1"/>
  <c r="H23" i="1"/>
  <c r="F23" i="1"/>
  <c r="C22" i="1"/>
  <c r="H22" i="1"/>
  <c r="F22" i="1"/>
  <c r="B125" i="1"/>
  <c r="J3" i="1"/>
  <c r="H3" i="1"/>
  <c r="F3" i="1"/>
  <c r="C21" i="1"/>
  <c r="H21" i="1"/>
  <c r="F21" i="1"/>
  <c r="B124" i="1"/>
  <c r="C20" i="1"/>
  <c r="H20" i="1"/>
  <c r="F20" i="1"/>
  <c r="B123" i="1"/>
  <c r="C14" i="1"/>
  <c r="H14" i="1"/>
  <c r="F14" i="1"/>
  <c r="B122" i="1"/>
  <c r="B85" i="1"/>
  <c r="N85" i="1" s="1"/>
  <c r="F12" i="1"/>
  <c r="B120" i="1"/>
  <c r="H12" i="1"/>
  <c r="F7" i="1"/>
  <c r="B115" i="1"/>
  <c r="H7" i="1"/>
  <c r="B87" i="1"/>
  <c r="N87" i="1" s="1"/>
  <c r="B86" i="1"/>
  <c r="N86" i="1" s="1"/>
  <c r="B49" i="1"/>
  <c r="N49" i="1" s="1"/>
  <c r="B88" i="1"/>
  <c r="N88" i="1" s="1"/>
  <c r="B56" i="1"/>
  <c r="N56" i="1" s="1"/>
  <c r="B55" i="1"/>
  <c r="N55" i="1" s="1"/>
  <c r="J14" i="1"/>
  <c r="J20" i="1"/>
  <c r="J13" i="1"/>
  <c r="J12" i="1"/>
  <c r="J21" i="1"/>
  <c r="J22" i="1"/>
  <c r="C7" i="1"/>
  <c r="J7" i="1"/>
  <c r="J11" i="1"/>
  <c r="J23" i="1"/>
  <c r="J10" i="1"/>
  <c r="J25" i="1"/>
  <c r="J26" i="1"/>
  <c r="J27" i="1"/>
  <c r="J9" i="1"/>
  <c r="C12" i="1"/>
  <c r="B57" i="1"/>
  <c r="N57" i="1" s="1"/>
  <c r="J24" i="1"/>
  <c r="F34" i="3"/>
  <c r="C10" i="1"/>
  <c r="C9" i="1"/>
  <c r="H16" i="4"/>
  <c r="H17" i="4"/>
  <c r="H65" i="2"/>
  <c r="H66" i="2"/>
  <c r="H67" i="2"/>
  <c r="H68" i="2"/>
  <c r="H69" i="2"/>
  <c r="F96" i="1"/>
  <c r="F65" i="1"/>
  <c r="D79" i="4" l="1"/>
  <c r="E59" i="4"/>
  <c r="H58" i="4"/>
  <c r="H57" i="4"/>
  <c r="H56" i="4"/>
  <c r="H55" i="4"/>
  <c r="H44" i="4"/>
  <c r="H3" i="4"/>
  <c r="H4" i="4"/>
  <c r="H5" i="4"/>
  <c r="H15" i="4"/>
  <c r="F57" i="3"/>
  <c r="F40" i="3"/>
  <c r="J6" i="1" s="1"/>
  <c r="F41" i="3"/>
  <c r="F42" i="3"/>
  <c r="F58" i="3"/>
  <c r="F59" i="3"/>
  <c r="F4" i="3"/>
  <c r="F5" i="3"/>
  <c r="F19" i="3"/>
  <c r="D5" i="1" s="1"/>
  <c r="F20" i="3"/>
  <c r="F21" i="3"/>
  <c r="F22" i="3"/>
  <c r="F3" i="3"/>
  <c r="E23" i="3"/>
  <c r="D23" i="3"/>
  <c r="K40" i="1"/>
  <c r="K72" i="1"/>
  <c r="K73" i="1"/>
  <c r="K74" i="1"/>
  <c r="K75" i="1"/>
  <c r="K76" i="1"/>
  <c r="K77" i="1"/>
  <c r="K78" i="1"/>
  <c r="K79" i="1"/>
  <c r="K89" i="1"/>
  <c r="K90" i="1"/>
  <c r="K91" i="1"/>
  <c r="K92" i="1"/>
  <c r="K93" i="1"/>
  <c r="K94" i="1"/>
  <c r="K95" i="1"/>
  <c r="K41" i="1"/>
  <c r="K42" i="1"/>
  <c r="K43" i="1"/>
  <c r="K44" i="1"/>
  <c r="K45" i="1"/>
  <c r="K46" i="1"/>
  <c r="K47" i="1"/>
  <c r="K48" i="1"/>
  <c r="K58" i="1"/>
  <c r="K59" i="1"/>
  <c r="K60" i="1"/>
  <c r="K61" i="1"/>
  <c r="K62" i="1"/>
  <c r="K63" i="1"/>
  <c r="K64" i="1"/>
  <c r="D96" i="1"/>
  <c r="E96" i="1"/>
  <c r="C96" i="1"/>
  <c r="D65" i="1"/>
  <c r="E65" i="1"/>
  <c r="B1" i="1"/>
  <c r="H41" i="2"/>
  <c r="H43" i="2"/>
  <c r="H44" i="2"/>
  <c r="H62" i="2"/>
  <c r="H63" i="2"/>
  <c r="H64" i="2"/>
  <c r="H40" i="2"/>
  <c r="H4" i="2"/>
  <c r="C4" i="1" s="1"/>
  <c r="H5" i="2"/>
  <c r="H6" i="2"/>
  <c r="H7" i="2"/>
  <c r="H8" i="2"/>
  <c r="H9" i="2"/>
  <c r="H10" i="2"/>
  <c r="H11" i="2"/>
  <c r="H12" i="2"/>
  <c r="H13" i="2"/>
  <c r="H14" i="2"/>
  <c r="H25" i="2"/>
  <c r="H26" i="2"/>
  <c r="H27" i="2"/>
  <c r="H28" i="2"/>
  <c r="H29" i="2"/>
  <c r="H30" i="2"/>
  <c r="H31" i="2"/>
  <c r="H32" i="2"/>
  <c r="H3" i="2"/>
  <c r="H30" i="1" s="1"/>
  <c r="E60" i="3"/>
  <c r="D60" i="3"/>
  <c r="C8" i="1" l="1"/>
  <c r="C5" i="1"/>
  <c r="H29" i="1"/>
  <c r="H132" i="1" s="1"/>
  <c r="I30" i="1"/>
  <c r="H31" i="1"/>
  <c r="H134" i="1" s="1"/>
  <c r="D7" i="1"/>
  <c r="D3" i="1"/>
  <c r="D8" i="1"/>
  <c r="C3" i="1"/>
  <c r="F60" i="3"/>
  <c r="D6" i="1"/>
  <c r="D4" i="1"/>
  <c r="D14" i="1"/>
  <c r="D22" i="1"/>
  <c r="D13" i="1"/>
  <c r="D21" i="1"/>
  <c r="D20" i="1"/>
  <c r="D12" i="1"/>
  <c r="D27" i="1"/>
  <c r="D26" i="1"/>
  <c r="D25" i="1"/>
  <c r="D24" i="1"/>
  <c r="D23" i="1"/>
  <c r="N11" i="1"/>
  <c r="D11" i="1"/>
  <c r="H33" i="2"/>
  <c r="N10" i="1"/>
  <c r="N3" i="1"/>
  <c r="E8" i="1"/>
  <c r="N8" i="1"/>
  <c r="N26" i="1"/>
  <c r="N25" i="1"/>
  <c r="N6" i="1"/>
  <c r="E7" i="1"/>
  <c r="N7" i="1"/>
  <c r="N4" i="1"/>
  <c r="E22" i="1"/>
  <c r="N22" i="1"/>
  <c r="E20" i="1"/>
  <c r="N20" i="1"/>
  <c r="E14" i="1"/>
  <c r="N14" i="1"/>
  <c r="E9" i="1"/>
  <c r="N9" i="1"/>
  <c r="N27" i="1"/>
  <c r="N5" i="1"/>
  <c r="N23" i="1"/>
  <c r="N21" i="1"/>
  <c r="N13" i="1"/>
  <c r="N12" i="1"/>
  <c r="E24" i="1"/>
  <c r="N24" i="1"/>
  <c r="E13" i="1"/>
  <c r="E12" i="1"/>
  <c r="B61" i="1"/>
  <c r="N61" i="1" s="1"/>
  <c r="E5" i="1"/>
  <c r="B64" i="1"/>
  <c r="N64" i="1" s="1"/>
  <c r="E27" i="1"/>
  <c r="B40" i="1"/>
  <c r="N40" i="1" s="1"/>
  <c r="B60" i="1"/>
  <c r="N60" i="1" s="1"/>
  <c r="E23" i="1"/>
  <c r="E4" i="1"/>
  <c r="E6" i="1"/>
  <c r="E3" i="1"/>
  <c r="E11" i="1"/>
  <c r="E10" i="1"/>
  <c r="B63" i="1"/>
  <c r="N63" i="1" s="1"/>
  <c r="E26" i="1"/>
  <c r="E25" i="1"/>
  <c r="E21" i="1"/>
  <c r="H59" i="4"/>
  <c r="F23" i="3"/>
  <c r="B111" i="1"/>
  <c r="B78" i="1"/>
  <c r="N78" i="1" s="1"/>
  <c r="B79" i="1"/>
  <c r="N79" i="1" s="1"/>
  <c r="B77" i="1"/>
  <c r="N77" i="1" s="1"/>
  <c r="G96" i="1"/>
  <c r="B76" i="1"/>
  <c r="N76" i="1" s="1"/>
  <c r="B91" i="1"/>
  <c r="N91" i="1" s="1"/>
  <c r="B89" i="1"/>
  <c r="N89" i="1" s="1"/>
  <c r="B75" i="1"/>
  <c r="N75" i="1" s="1"/>
  <c r="B74" i="1"/>
  <c r="N74" i="1" s="1"/>
  <c r="B95" i="1"/>
  <c r="N95" i="1" s="1"/>
  <c r="B72" i="1"/>
  <c r="N72" i="1" s="1"/>
  <c r="B94" i="1"/>
  <c r="N94" i="1" s="1"/>
  <c r="B71" i="1"/>
  <c r="N71" i="1" s="1"/>
  <c r="B73" i="1"/>
  <c r="N73" i="1" s="1"/>
  <c r="B93" i="1"/>
  <c r="N93" i="1" s="1"/>
  <c r="B92" i="1"/>
  <c r="N92" i="1" s="1"/>
  <c r="B90" i="1"/>
  <c r="N90" i="1" s="1"/>
  <c r="B46" i="1"/>
  <c r="N46" i="1" s="1"/>
  <c r="B45" i="1"/>
  <c r="N45" i="1" s="1"/>
  <c r="B47" i="1"/>
  <c r="N47" i="1" s="1"/>
  <c r="B44" i="1"/>
  <c r="N44" i="1" s="1"/>
  <c r="B41" i="1"/>
  <c r="N41" i="1" s="1"/>
  <c r="B59" i="1"/>
  <c r="N59" i="1" s="1"/>
  <c r="B58" i="1"/>
  <c r="N58" i="1" s="1"/>
  <c r="B48" i="1"/>
  <c r="N48" i="1" s="1"/>
  <c r="B43" i="1"/>
  <c r="N43" i="1" s="1"/>
  <c r="B42" i="1"/>
  <c r="N42" i="1" s="1"/>
  <c r="B62" i="1"/>
  <c r="N62" i="1" s="1"/>
  <c r="H18" i="4"/>
  <c r="G6" i="1" l="1"/>
  <c r="H33" i="1"/>
  <c r="G35" i="2"/>
  <c r="G3" i="1"/>
  <c r="G13" i="1"/>
  <c r="G22" i="1"/>
  <c r="G25" i="1"/>
  <c r="G5" i="1"/>
  <c r="G21" i="1"/>
  <c r="G24" i="1"/>
  <c r="G20" i="1"/>
  <c r="G26" i="1"/>
  <c r="G27" i="1"/>
  <c r="G23" i="1"/>
  <c r="G8" i="1"/>
  <c r="G7" i="1"/>
  <c r="G14" i="1"/>
  <c r="G9" i="1"/>
  <c r="G11" i="1"/>
  <c r="G10" i="1"/>
  <c r="G12" i="1"/>
  <c r="G4" i="1"/>
  <c r="H28" i="1"/>
  <c r="I15" i="1" s="1"/>
  <c r="F120" i="1"/>
  <c r="F113" i="1"/>
  <c r="F126" i="1"/>
  <c r="F119" i="1"/>
  <c r="F130" i="1"/>
  <c r="F116" i="1"/>
  <c r="F121" i="1"/>
  <c r="F117" i="1"/>
  <c r="F122" i="1"/>
  <c r="F124" i="1"/>
  <c r="F128" i="1"/>
  <c r="F114" i="1"/>
  <c r="F127" i="1"/>
  <c r="F115" i="1"/>
  <c r="F125" i="1"/>
  <c r="F118" i="1"/>
  <c r="F28" i="1"/>
  <c r="F111" i="1"/>
  <c r="E111" i="1"/>
  <c r="F123" i="1"/>
  <c r="F112" i="1"/>
  <c r="F129" i="1"/>
  <c r="K6" i="1"/>
  <c r="K4" i="1"/>
  <c r="K12" i="1"/>
  <c r="E128" i="1"/>
  <c r="D119" i="1"/>
  <c r="D124" i="1"/>
  <c r="E119" i="1"/>
  <c r="E124" i="1"/>
  <c r="D117" i="1"/>
  <c r="E117" i="1"/>
  <c r="D128" i="1"/>
  <c r="D120" i="1"/>
  <c r="E120" i="1"/>
  <c r="D130" i="1"/>
  <c r="E121" i="1"/>
  <c r="D121" i="1"/>
  <c r="E118" i="1"/>
  <c r="K3" i="1"/>
  <c r="D118" i="1"/>
  <c r="E125" i="1"/>
  <c r="D125" i="1"/>
  <c r="D112" i="1"/>
  <c r="E112" i="1"/>
  <c r="D126" i="1"/>
  <c r="E126" i="1"/>
  <c r="E127" i="1"/>
  <c r="E116" i="1"/>
  <c r="D116" i="1"/>
  <c r="D122" i="1"/>
  <c r="E122" i="1"/>
  <c r="D111" i="1"/>
  <c r="E113" i="1"/>
  <c r="D113" i="1"/>
  <c r="E114" i="1"/>
  <c r="D114" i="1"/>
  <c r="E130" i="1"/>
  <c r="D127" i="1"/>
  <c r="E115" i="1"/>
  <c r="D115" i="1"/>
  <c r="D123" i="1"/>
  <c r="E123" i="1"/>
  <c r="E129" i="1"/>
  <c r="D129" i="1"/>
  <c r="K25" i="1"/>
  <c r="K23" i="1"/>
  <c r="K5" i="1"/>
  <c r="K24" i="1"/>
  <c r="K22" i="1"/>
  <c r="K21" i="1"/>
  <c r="K9" i="1"/>
  <c r="K10" i="1"/>
  <c r="C28" i="1"/>
  <c r="E28" i="1"/>
  <c r="D28" i="1"/>
  <c r="K14" i="1"/>
  <c r="K8" i="1"/>
  <c r="K27" i="1"/>
  <c r="J28" i="1"/>
  <c r="K20" i="1"/>
  <c r="K7" i="1"/>
  <c r="K11" i="1"/>
  <c r="K26" i="1"/>
  <c r="K13" i="1"/>
  <c r="L16" i="1" l="1"/>
  <c r="L15" i="1"/>
  <c r="I17" i="1"/>
  <c r="I16" i="1"/>
  <c r="L18" i="1"/>
  <c r="L17" i="1"/>
  <c r="I19" i="1"/>
  <c r="I18" i="1"/>
  <c r="L6" i="1"/>
  <c r="L19" i="1"/>
  <c r="F35" i="3"/>
  <c r="L22" i="1"/>
  <c r="L9" i="1"/>
  <c r="L8" i="1"/>
  <c r="L21" i="1"/>
  <c r="L12" i="1"/>
  <c r="L4" i="1"/>
  <c r="L10" i="1"/>
  <c r="L3" i="1"/>
  <c r="L13" i="1"/>
  <c r="L7" i="1"/>
  <c r="L27" i="1"/>
  <c r="L23" i="1"/>
  <c r="L5" i="1"/>
  <c r="L20" i="1"/>
  <c r="L14" i="1"/>
  <c r="L26" i="1"/>
  <c r="L25" i="1"/>
  <c r="L24" i="1"/>
  <c r="L11" i="1"/>
  <c r="I5" i="1"/>
  <c r="I23" i="1"/>
  <c r="I10" i="1"/>
  <c r="I27" i="1"/>
  <c r="I12" i="1"/>
  <c r="I6" i="1"/>
  <c r="I7" i="1"/>
  <c r="I9" i="1"/>
  <c r="I20" i="1"/>
  <c r="I11" i="1"/>
  <c r="I21" i="1"/>
  <c r="I25" i="1"/>
  <c r="I3" i="1"/>
  <c r="I4" i="1"/>
  <c r="I24" i="1"/>
  <c r="I26" i="1"/>
  <c r="I13" i="1"/>
  <c r="I8" i="1"/>
  <c r="I22" i="1"/>
  <c r="I14" i="1"/>
  <c r="F131" i="1"/>
  <c r="K28" i="1"/>
  <c r="D131" i="1"/>
  <c r="E131" i="1"/>
  <c r="G28" i="1"/>
  <c r="H1" i="1" s="1"/>
  <c r="E18" i="4" l="1"/>
  <c r="F33" i="2"/>
  <c r="F70" i="2"/>
  <c r="H70" i="2" l="1"/>
  <c r="J71" i="1"/>
  <c r="K71" i="1" l="1"/>
  <c r="J87" i="1" l="1"/>
  <c r="K87" i="1" s="1"/>
  <c r="J85" i="1"/>
  <c r="J88" i="1"/>
  <c r="K88" i="1" s="1"/>
  <c r="J86" i="1"/>
  <c r="K85" i="1" l="1"/>
  <c r="K86" i="1"/>
  <c r="H131" i="1" l="1"/>
  <c r="G131" i="1" l="1"/>
  <c r="C131" i="1"/>
  <c r="I131" i="1"/>
  <c r="J131" i="1" s="1"/>
  <c r="G57" i="1"/>
  <c r="J57" i="1" s="1"/>
  <c r="G56" i="1"/>
  <c r="J56" i="1" s="1"/>
  <c r="K56" i="1" s="1"/>
  <c r="G55" i="1"/>
  <c r="J55" i="1" s="1"/>
  <c r="K55" i="1" s="1"/>
  <c r="G49" i="1"/>
  <c r="J49" i="1" s="1"/>
  <c r="K57" i="1" l="1"/>
  <c r="K49" i="1"/>
  <c r="J83" i="1" l="1"/>
  <c r="J81" i="1"/>
  <c r="K81" i="1" s="1"/>
  <c r="J84" i="1"/>
  <c r="K84" i="1" s="1"/>
  <c r="J80" i="1"/>
  <c r="K83" i="1" l="1"/>
  <c r="K80" i="1"/>
  <c r="H96" i="1"/>
  <c r="I84" i="1" s="1"/>
  <c r="J82" i="1"/>
  <c r="I94" i="1" l="1"/>
  <c r="I78" i="1"/>
  <c r="I86" i="1"/>
  <c r="I93" i="1"/>
  <c r="I72" i="1"/>
  <c r="I82" i="1"/>
  <c r="I87" i="1"/>
  <c r="I75" i="1"/>
  <c r="I83" i="1"/>
  <c r="I71" i="1"/>
  <c r="I73" i="1"/>
  <c r="I77" i="1"/>
  <c r="I80" i="1"/>
  <c r="I88" i="1"/>
  <c r="H97" i="1"/>
  <c r="I74" i="1"/>
  <c r="K82" i="1"/>
  <c r="I76" i="1"/>
  <c r="I95" i="1"/>
  <c r="J96" i="1"/>
  <c r="I90" i="1"/>
  <c r="I91" i="1"/>
  <c r="I92" i="1"/>
  <c r="I81" i="1"/>
  <c r="I89" i="1"/>
  <c r="I79" i="1"/>
  <c r="I85" i="1"/>
  <c r="I97" i="1" l="1"/>
  <c r="L78" i="1"/>
  <c r="L92" i="1"/>
  <c r="L85" i="1"/>
  <c r="L90" i="1"/>
  <c r="L89" i="1"/>
  <c r="L74" i="1"/>
  <c r="L83" i="1"/>
  <c r="L77" i="1"/>
  <c r="L87" i="1"/>
  <c r="L86" i="1"/>
  <c r="L95" i="1"/>
  <c r="L80" i="1"/>
  <c r="L73" i="1"/>
  <c r="L76" i="1"/>
  <c r="L81" i="1"/>
  <c r="L88" i="1"/>
  <c r="L93" i="1"/>
  <c r="L94" i="1"/>
  <c r="L72" i="1"/>
  <c r="K96" i="1"/>
  <c r="L91" i="1"/>
  <c r="L84" i="1"/>
  <c r="L75" i="1"/>
  <c r="L71" i="1"/>
  <c r="L79" i="1"/>
  <c r="L82" i="1"/>
  <c r="C118" i="1"/>
  <c r="G118" i="1" s="1"/>
  <c r="C121" i="1"/>
  <c r="G121" i="1" s="1"/>
  <c r="C127" i="1"/>
  <c r="G127" i="1" s="1"/>
  <c r="C116" i="1"/>
  <c r="G116" i="1" s="1"/>
  <c r="C115" i="1"/>
  <c r="G115" i="1" s="1"/>
  <c r="C113" i="1"/>
  <c r="G113" i="1" s="1"/>
  <c r="C124" i="1"/>
  <c r="G124" i="1" s="1"/>
  <c r="C120" i="1"/>
  <c r="G120" i="1" s="1"/>
  <c r="C119" i="1"/>
  <c r="G119" i="1" s="1"/>
  <c r="C123" i="1"/>
  <c r="G123" i="1" s="1"/>
  <c r="C129" i="1"/>
  <c r="G129" i="1" s="1"/>
  <c r="C125" i="1"/>
  <c r="G125" i="1" s="1"/>
  <c r="C111" i="1"/>
  <c r="G111" i="1" s="1"/>
  <c r="G54" i="1"/>
  <c r="J54" i="1" s="1"/>
  <c r="K54" i="1" s="1"/>
  <c r="C128" i="1"/>
  <c r="G128" i="1" s="1"/>
  <c r="G53" i="1"/>
  <c r="C130" i="1"/>
  <c r="G130" i="1" s="1"/>
  <c r="G52" i="1"/>
  <c r="J52" i="1" s="1"/>
  <c r="K52" i="1" s="1"/>
  <c r="C112" i="1"/>
  <c r="G112" i="1" s="1"/>
  <c r="C114" i="1"/>
  <c r="G114" i="1" s="1"/>
  <c r="C126" i="1"/>
  <c r="G126" i="1" s="1"/>
  <c r="G51" i="1"/>
  <c r="C122" i="1"/>
  <c r="G122" i="1" s="1"/>
  <c r="C117" i="1"/>
  <c r="G117" i="1" s="1"/>
  <c r="G50" i="1"/>
  <c r="J50" i="1" s="1"/>
  <c r="C65" i="1"/>
  <c r="J53" i="1"/>
  <c r="K53" i="1" s="1"/>
  <c r="H65" i="1"/>
  <c r="I62" i="1" s="1"/>
  <c r="H124" i="1"/>
  <c r="H116" i="1"/>
  <c r="H123" i="1"/>
  <c r="H126" i="1"/>
  <c r="H112" i="1"/>
  <c r="H130" i="1"/>
  <c r="H111" i="1"/>
  <c r="H129" i="1"/>
  <c r="H120" i="1"/>
  <c r="H125" i="1"/>
  <c r="H114" i="1"/>
  <c r="H115" i="1"/>
  <c r="H128" i="1"/>
  <c r="H117" i="1"/>
  <c r="H127" i="1"/>
  <c r="H121" i="1"/>
  <c r="H113" i="1"/>
  <c r="H119" i="1"/>
  <c r="H118" i="1"/>
  <c r="H122" i="1"/>
  <c r="G65" i="1" l="1"/>
  <c r="I56" i="1"/>
  <c r="I55" i="1"/>
  <c r="I50" i="1"/>
  <c r="I57" i="1"/>
  <c r="J51" i="1"/>
  <c r="K51" i="1" s="1"/>
  <c r="I47" i="1"/>
  <c r="I53" i="1"/>
  <c r="I52" i="1"/>
  <c r="I117" i="1"/>
  <c r="J117" i="1" s="1"/>
  <c r="I61" i="1"/>
  <c r="I40" i="1"/>
  <c r="I41" i="1"/>
  <c r="I127" i="1"/>
  <c r="J127" i="1" s="1"/>
  <c r="K50" i="1"/>
  <c r="I60" i="1"/>
  <c r="I64" i="1"/>
  <c r="I119" i="1"/>
  <c r="J119" i="1" s="1"/>
  <c r="I125" i="1"/>
  <c r="J125" i="1" s="1"/>
  <c r="I130" i="1"/>
  <c r="J130" i="1" s="1"/>
  <c r="I42" i="1"/>
  <c r="I49" i="1"/>
  <c r="I115" i="1"/>
  <c r="J115" i="1" s="1"/>
  <c r="I51" i="1"/>
  <c r="I58" i="1"/>
  <c r="H66" i="1"/>
  <c r="I112" i="1"/>
  <c r="J112" i="1" s="1"/>
  <c r="I124" i="1"/>
  <c r="J124" i="1" s="1"/>
  <c r="I63" i="1"/>
  <c r="I44" i="1"/>
  <c r="I48" i="1"/>
  <c r="I46" i="1"/>
  <c r="I43" i="1"/>
  <c r="I123" i="1"/>
  <c r="J123" i="1" s="1"/>
  <c r="I116" i="1"/>
  <c r="J116" i="1" s="1"/>
  <c r="I129" i="1"/>
  <c r="J129" i="1" s="1"/>
  <c r="J65" i="1"/>
  <c r="I45" i="1"/>
  <c r="I54" i="1"/>
  <c r="I59" i="1"/>
  <c r="I122" i="1"/>
  <c r="J122" i="1" s="1"/>
  <c r="I126" i="1"/>
  <c r="J126" i="1" s="1"/>
  <c r="I121" i="1" l="1"/>
  <c r="J121" i="1" s="1"/>
  <c r="I111" i="1"/>
  <c r="J111" i="1" s="1"/>
  <c r="I114" i="1"/>
  <c r="J114" i="1" s="1"/>
  <c r="I128" i="1"/>
  <c r="J128" i="1" s="1"/>
  <c r="I120" i="1"/>
  <c r="J120" i="1" s="1"/>
  <c r="I118" i="1"/>
  <c r="J118" i="1" s="1"/>
  <c r="I113" i="1"/>
  <c r="J113" i="1" s="1"/>
  <c r="H133" i="1"/>
  <c r="I66" i="1"/>
  <c r="L43" i="1"/>
  <c r="L46" i="1"/>
  <c r="L62" i="1"/>
  <c r="L58" i="1"/>
  <c r="L56" i="1"/>
  <c r="L59" i="1"/>
  <c r="L47" i="1"/>
  <c r="L64" i="1"/>
  <c r="L63" i="1"/>
  <c r="L45" i="1"/>
  <c r="L57" i="1"/>
  <c r="L55" i="1"/>
  <c r="L61" i="1"/>
  <c r="L44" i="1"/>
  <c r="L60" i="1"/>
  <c r="L49" i="1"/>
  <c r="K65" i="1"/>
  <c r="L48" i="1"/>
  <c r="L40" i="1"/>
  <c r="L41" i="1"/>
  <c r="L42" i="1"/>
  <c r="L50" i="1"/>
  <c r="L52" i="1"/>
  <c r="L53" i="1"/>
  <c r="L51" i="1"/>
  <c r="L54" i="1"/>
  <c r="H136" i="1" l="1"/>
  <c r="H138" i="1" s="1"/>
  <c r="I13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5495AF-8F1E-4EA3-A092-7BD35407D310}" keepAlive="1" name="Fråga - Organizations" description="Anslutning till Organizations-frågan i arbetsboken." type="5" refreshedVersion="8" background="1" saveData="1">
    <dbPr connection="Provider=Microsoft.Mashup.OleDb.1;Data Source=$Workbook$;Location=Organizations;Extended Properties=&quot;&quot;" command="SELECT * FROM [Organizations]"/>
  </connection>
</connections>
</file>

<file path=xl/sharedStrings.xml><?xml version="1.0" encoding="utf-8"?>
<sst xmlns="http://schemas.openxmlformats.org/spreadsheetml/2006/main" count="992" uniqueCount="161">
  <si>
    <t>Comment</t>
  </si>
  <si>
    <t>Events</t>
  </si>
  <si>
    <t>Name</t>
  </si>
  <si>
    <t>Organization</t>
  </si>
  <si>
    <t>Role in WARA</t>
  </si>
  <si>
    <t>Annual working hours</t>
  </si>
  <si>
    <t>Hourly cost (SEK)</t>
  </si>
  <si>
    <t>Scientific Advisor</t>
  </si>
  <si>
    <t>IN KIND</t>
  </si>
  <si>
    <t>Type of event</t>
  </si>
  <si>
    <t>Planned dates</t>
  </si>
  <si>
    <t>Summer school</t>
  </si>
  <si>
    <t>Purchase cost</t>
  </si>
  <si>
    <t>Date of purchase</t>
  </si>
  <si>
    <t>Type</t>
  </si>
  <si>
    <t>Summa</t>
  </si>
  <si>
    <t>&lt;Name&gt;</t>
  </si>
  <si>
    <t>yy-mm-dd</t>
  </si>
  <si>
    <t>External</t>
  </si>
  <si>
    <t>Internal</t>
  </si>
  <si>
    <t>Personnel</t>
  </si>
  <si>
    <t>WARA</t>
  </si>
  <si>
    <t>Choose</t>
  </si>
  <si>
    <t>WARA ML</t>
  </si>
  <si>
    <t>WARA PS</t>
  </si>
  <si>
    <t>WARA OPS</t>
  </si>
  <si>
    <t>WARA ROBOTICS</t>
  </si>
  <si>
    <t>WARA MEDICINE</t>
  </si>
  <si>
    <t>WARA:</t>
  </si>
  <si>
    <t>Research Engineer</t>
  </si>
  <si>
    <t>Management</t>
  </si>
  <si>
    <t>START HERE</t>
  </si>
  <si>
    <t>EXT/INT</t>
  </si>
  <si>
    <t>TYPE</t>
  </si>
  <si>
    <t>WASP Winter conference</t>
  </si>
  <si>
    <t>Conference (specify)</t>
  </si>
  <si>
    <t>Planning and strategy (specify)</t>
  </si>
  <si>
    <t>Visits (specify)</t>
  </si>
  <si>
    <t>Connected organizations</t>
  </si>
  <si>
    <t>External/ Internal</t>
  </si>
  <si>
    <t>WASP</t>
  </si>
  <si>
    <t>Travel</t>
  </si>
  <si>
    <t>Material</t>
  </si>
  <si>
    <t>Total costs</t>
  </si>
  <si>
    <t>In-Kind % of total cost</t>
  </si>
  <si>
    <t>Depreciation cost (SEK)</t>
  </si>
  <si>
    <t>UNI</t>
  </si>
  <si>
    <t>CTH</t>
  </si>
  <si>
    <t>LiU</t>
  </si>
  <si>
    <t>LTU</t>
  </si>
  <si>
    <t>LU</t>
  </si>
  <si>
    <t>UmU</t>
  </si>
  <si>
    <t>UU</t>
  </si>
  <si>
    <t>ÖrU</t>
  </si>
  <si>
    <t>UNI - At least three</t>
  </si>
  <si>
    <t>Operating expenses</t>
  </si>
  <si>
    <t>Enter data in the white cells</t>
  </si>
  <si>
    <t>January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</si>
  <si>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</si>
  <si>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</si>
  <si>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</si>
  <si>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</si>
  <si>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</si>
  <si>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</si>
  <si>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</si>
  <si>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</si>
  <si>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</si>
  <si>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</si>
  <si>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</si>
  <si>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</si>
  <si>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Kolumn1</t>
  </si>
  <si>
    <t>Kolumn2</t>
  </si>
  <si>
    <t>Total cost (SEK)</t>
  </si>
  <si>
    <t>Comment in each tab how the budget item contributes to:</t>
  </si>
  <si>
    <r>
      <rPr>
        <b/>
        <u/>
        <sz val="14"/>
        <color theme="1"/>
        <rFont val="Calibri"/>
        <family val="2"/>
        <scheme val="minor"/>
      </rPr>
      <t xml:space="preserve">WARA 3.0 </t>
    </r>
    <r>
      <rPr>
        <sz val="12"/>
        <color theme="1"/>
        <rFont val="Calibri"/>
        <family val="2"/>
        <scheme val="minor"/>
      </rPr>
      <t xml:space="preserve">
A WARA must have at least 3 active industry partners and 3 universities engaged in the arena.</t>
    </r>
  </si>
  <si>
    <r>
      <rPr>
        <b/>
        <u/>
        <sz val="14"/>
        <color theme="1"/>
        <rFont val="Calibri"/>
        <family val="2"/>
        <scheme val="minor"/>
      </rPr>
      <t xml:space="preserve">WARA's main objective: </t>
    </r>
    <r>
      <rPr>
        <sz val="12"/>
        <color theme="1"/>
        <rFont val="Calibri"/>
        <family val="2"/>
        <scheme val="minor"/>
      </rPr>
      <t xml:space="preserve">
To provide WASP PhD students and researchers with the means to develop, test, and demonstrate research with high industrial and societal relevance. </t>
    </r>
  </si>
  <si>
    <t>Total cost</t>
  </si>
  <si>
    <t>Type of operating expense</t>
  </si>
  <si>
    <t>Utilization rate in WASP %</t>
  </si>
  <si>
    <t>Depreciation period (years)</t>
  </si>
  <si>
    <t>Type of capital investment</t>
  </si>
  <si>
    <t>Kolumn3</t>
  </si>
  <si>
    <t>Kolumn4</t>
  </si>
  <si>
    <t>Capital investments (depreciation costs)</t>
  </si>
  <si>
    <t>WASP Funding</t>
  </si>
  <si>
    <t>University</t>
  </si>
  <si>
    <t>Company</t>
  </si>
  <si>
    <t>ORGTYPE</t>
  </si>
  <si>
    <t>WASP funding</t>
  </si>
  <si>
    <t>In-Kind funding</t>
  </si>
  <si>
    <t>HJÄLP (DÖLJ)</t>
  </si>
  <si>
    <t>In-Kind Funding</t>
  </si>
  <si>
    <t>% of total In-Kind (Company min. 10 % max. 75 %)</t>
  </si>
  <si>
    <t>Category</t>
  </si>
  <si>
    <t>CATEGORY</t>
  </si>
  <si>
    <t>ResearchInfrastructure</t>
  </si>
  <si>
    <t>Research Infrastructure</t>
  </si>
  <si>
    <t>Including WARA Scientific Advisor. Management costs are typically covered through in-kind contributions.</t>
  </si>
  <si>
    <t>WARA leader</t>
  </si>
  <si>
    <t>Administration</t>
  </si>
  <si>
    <t>Workshop/Seminar (specify)</t>
  </si>
  <si>
    <t>Event (specify)</t>
  </si>
  <si>
    <t>Research Infrastructures. Min. 80 %</t>
  </si>
  <si>
    <t>The main part should be devoted to facilitating research infrastructures by engagement of, for example, research engineers.</t>
  </si>
  <si>
    <t>Total Cost 
incl. LKP &amp; OH (SEK)</t>
  </si>
  <si>
    <t>Challenges &amp; Hackathons</t>
  </si>
  <si>
    <t>Choose a category first</t>
  </si>
  <si>
    <t>WASP Academia-Industry Day</t>
  </si>
  <si>
    <t>* WARA'S main objective</t>
  </si>
  <si>
    <t>* increase the visibility of WASP research in society</t>
  </si>
  <si>
    <t xml:space="preserve">* develope new research initiatives </t>
  </si>
  <si>
    <t>* promote networking</t>
  </si>
  <si>
    <t>* project/activities in the yearly plan</t>
  </si>
  <si>
    <t>* WASP graduate school</t>
  </si>
  <si>
    <t>&lt;Specify investment&gt;</t>
  </si>
  <si>
    <t>&lt;Specify purchase&gt;</t>
  </si>
  <si>
    <t>Should be 0, otherwise check that every budget item has a chosen organization or contact WASP economist</t>
  </si>
  <si>
    <t>Technical Manager</t>
  </si>
  <si>
    <t>&lt;Name organization&gt;</t>
  </si>
  <si>
    <t>&lt;Type of event&gt;</t>
  </si>
  <si>
    <t>Remaining amount:</t>
  </si>
  <si>
    <t>Fill in the entire budget template to get the correct remaining amount.</t>
  </si>
  <si>
    <t>KTH</t>
  </si>
  <si>
    <t>Management &amp; Coordination</t>
  </si>
  <si>
    <t>Management &amp; Coordination. Max. 20 %</t>
  </si>
  <si>
    <t>Publicly funded actor</t>
  </si>
  <si>
    <t>ManagementCoordination</t>
  </si>
  <si>
    <t>YEARS</t>
  </si>
  <si>
    <t>Year</t>
  </si>
  <si>
    <t>% of total WASP funding (Company max. 75 %, University max. 30 %,  Publicly funded actor max. 20 %)</t>
  </si>
  <si>
    <t>Choose funding type</t>
  </si>
  <si>
    <t>FUNDING</t>
  </si>
  <si>
    <t>Funding</t>
  </si>
  <si>
    <t>Base</t>
  </si>
  <si>
    <t>Top Off</t>
  </si>
  <si>
    <t>Year 2</t>
  </si>
  <si>
    <t>Year 3</t>
  </si>
  <si>
    <t>Total budget year 1-3</t>
  </si>
  <si>
    <t>For the 3 years budget please fill in below tabels.</t>
  </si>
  <si>
    <t>.</t>
  </si>
  <si>
    <t>Min. 50%</t>
  </si>
  <si>
    <t>.2</t>
  </si>
  <si>
    <t>.3</t>
  </si>
  <si>
    <t>.4</t>
  </si>
  <si>
    <t>CONTROL:</t>
  </si>
  <si>
    <t>For open events with broad reach</t>
  </si>
  <si>
    <t>Total budget request from WASP year 1</t>
  </si>
  <si>
    <t>Base funding request from WASP year 1</t>
  </si>
  <si>
    <t>Base funding request from WASP year 2</t>
  </si>
  <si>
    <t>Top Off funding request from WASP year 1</t>
  </si>
  <si>
    <t>Base funding request from WASP year 3</t>
  </si>
  <si>
    <t>Total budget request from WASP year 1-3</t>
  </si>
  <si>
    <t>Base funding request from WASP year 1-3</t>
  </si>
  <si>
    <t>Capacity for Networking &amp; Event 10 %</t>
  </si>
  <si>
    <t>CONTROL</t>
  </si>
  <si>
    <t>Capacity for Networking &amp; Events 10 % year 1</t>
  </si>
  <si>
    <t>Personnel year 1</t>
  </si>
  <si>
    <t>Events year 1</t>
  </si>
  <si>
    <t>OPEN EVENT extra 10 % of total WASP budget year 1</t>
  </si>
  <si>
    <t>CAPITAL INVESTMENTS (Depreciable Assets) year 1</t>
  </si>
  <si>
    <t>OPERATING EXPENSES (Goods &amp; Services)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</si>
</sst>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kr&quot;"/>
  </numFmts>
  <fonts count="5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EE0000"/>
      <name val="Calibri"/>
      <family val="2"/>
      <scheme val="minor"/>
    </font>
    <font>
      <sz val="11"/>
      <color rgb="FFEE0000"/>
      <name val="Calibri"/>
      <family val="2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1"/>
      <color theme="8" tint="-0.249977111117893"/>
      <name val="Calibri"/>
      <family val="2"/>
    </font>
    <font>
      <sz val="11"/>
      <color rgb="FFFFCCCC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51">
    <xf numFmtId="0" fontId="0" fillId="0" borderId="0" xfId="0"/>
    <xf numFmtId="0" fontId="16" fillId="0" borderId="0" xfId="0" applyFont="1"/>
    <xf numFmtId="3" fontId="17" fillId="0" borderId="0" xfId="0" applyNumberFormat="1" applyFont="1"/>
    <xf numFmtId="0" fontId="19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21" fillId="0" borderId="0" xfId="0" applyFont="1"/>
    <xf numFmtId="0" fontId="24" fillId="0" borderId="0" xfId="0" applyFont="1"/>
    <xf numFmtId="0" fontId="19" fillId="4" borderId="0" xfId="0" applyFont="1" applyFill="1"/>
    <xf numFmtId="0" fontId="0" fillId="5" borderId="0" xfId="0" applyFill="1"/>
    <xf numFmtId="0" fontId="25" fillId="0" borderId="0" xfId="0" applyFont="1"/>
    <xf numFmtId="0" fontId="16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27" fillId="5" borderId="0" xfId="0" applyFont="1" applyFill="1" applyAlignment="1">
      <alignment horizontal="center" vertical="center"/>
    </xf>
    <xf numFmtId="0" fontId="28" fillId="9" borderId="1" xfId="0" applyFont="1" applyFill="1" applyBorder="1"/>
    <xf numFmtId="0" fontId="17" fillId="9" borderId="2" xfId="0" applyFont="1" applyFill="1" applyBorder="1"/>
    <xf numFmtId="0" fontId="17" fillId="9" borderId="3" xfId="0" applyFont="1" applyFill="1" applyBorder="1"/>
    <xf numFmtId="0" fontId="17" fillId="8" borderId="5" xfId="0" applyFont="1" applyFill="1" applyBorder="1"/>
    <xf numFmtId="0" fontId="17" fillId="8" borderId="6" xfId="0" applyFont="1" applyFill="1" applyBorder="1"/>
    <xf numFmtId="0" fontId="27" fillId="0" borderId="0" xfId="0" applyFont="1" applyAlignment="1">
      <alignment horizontal="left" vertical="center"/>
    </xf>
    <xf numFmtId="0" fontId="0" fillId="11" borderId="0" xfId="0" applyFill="1"/>
    <xf numFmtId="0" fontId="13" fillId="0" borderId="0" xfId="0" applyFont="1"/>
    <xf numFmtId="0" fontId="22" fillId="7" borderId="0" xfId="0" applyFont="1" applyFill="1" applyAlignment="1">
      <alignment horizontal="right"/>
    </xf>
    <xf numFmtId="0" fontId="12" fillId="0" borderId="0" xfId="0" applyFont="1"/>
    <xf numFmtId="0" fontId="11" fillId="0" borderId="0" xfId="0" applyFont="1"/>
    <xf numFmtId="0" fontId="14" fillId="0" borderId="4" xfId="0" applyFont="1" applyBorder="1" applyProtection="1">
      <protection locked="0"/>
    </xf>
    <xf numFmtId="0" fontId="34" fillId="9" borderId="2" xfId="0" applyFont="1" applyFill="1" applyBorder="1"/>
    <xf numFmtId="3" fontId="17" fillId="11" borderId="0" xfId="0" applyNumberFormat="1" applyFont="1" applyFill="1"/>
    <xf numFmtId="0" fontId="18" fillId="14" borderId="0" xfId="0" applyFont="1" applyFill="1" applyProtection="1">
      <protection locked="0"/>
    </xf>
    <xf numFmtId="3" fontId="17" fillId="14" borderId="0" xfId="0" applyNumberFormat="1" applyFont="1" applyFill="1" applyProtection="1">
      <protection locked="0"/>
    </xf>
    <xf numFmtId="0" fontId="15" fillId="14" borderId="0" xfId="0" applyFont="1" applyFill="1" applyProtection="1">
      <protection locked="0"/>
    </xf>
    <xf numFmtId="0" fontId="34" fillId="8" borderId="5" xfId="0" applyFont="1" applyFill="1" applyBorder="1"/>
    <xf numFmtId="3" fontId="17" fillId="14" borderId="0" xfId="0" applyNumberFormat="1" applyFont="1" applyFill="1" applyAlignment="1" applyProtection="1">
      <alignment horizontal="center"/>
      <protection locked="0"/>
    </xf>
    <xf numFmtId="0" fontId="23" fillId="15" borderId="0" xfId="0" applyFont="1" applyFill="1" applyAlignment="1">
      <alignment wrapText="1"/>
    </xf>
    <xf numFmtId="0" fontId="22" fillId="15" borderId="0" xfId="0" applyFont="1" applyFill="1"/>
    <xf numFmtId="0" fontId="16" fillId="13" borderId="0" xfId="0" applyFont="1" applyFill="1"/>
    <xf numFmtId="3" fontId="25" fillId="0" borderId="0" xfId="0" applyNumberFormat="1" applyFont="1"/>
    <xf numFmtId="3" fontId="30" fillId="0" borderId="0" xfId="0" applyNumberFormat="1" applyFont="1"/>
    <xf numFmtId="0" fontId="36" fillId="5" borderId="0" xfId="0" applyFont="1" applyFill="1" applyAlignment="1">
      <alignment horizontal="left" vertical="center"/>
    </xf>
    <xf numFmtId="0" fontId="14" fillId="11" borderId="0" xfId="0" applyFont="1" applyFill="1"/>
    <xf numFmtId="3" fontId="0" fillId="11" borderId="0" xfId="0" applyNumberFormat="1" applyFill="1" applyAlignment="1">
      <alignment horizontal="right"/>
    </xf>
    <xf numFmtId="3" fontId="13" fillId="11" borderId="0" xfId="0" applyNumberFormat="1" applyFont="1" applyFill="1" applyAlignment="1">
      <alignment horizontal="right"/>
    </xf>
    <xf numFmtId="0" fontId="11" fillId="0" borderId="4" xfId="0" applyFont="1" applyBorder="1" applyProtection="1">
      <protection locked="0"/>
    </xf>
    <xf numFmtId="0" fontId="10" fillId="0" borderId="0" xfId="0" applyFont="1"/>
    <xf numFmtId="3" fontId="0" fillId="3" borderId="0" xfId="0" applyNumberFormat="1" applyFill="1"/>
    <xf numFmtId="0" fontId="27" fillId="0" borderId="0" xfId="0" applyFont="1" applyAlignment="1">
      <alignment horizontal="center"/>
    </xf>
    <xf numFmtId="9" fontId="0" fillId="11" borderId="0" xfId="1" applyFont="1" applyFill="1" applyAlignment="1">
      <alignment horizontal="center"/>
    </xf>
    <xf numFmtId="9" fontId="0" fillId="11" borderId="0" xfId="0" applyNumberFormat="1" applyFill="1" applyAlignment="1">
      <alignment horizontal="center"/>
    </xf>
    <xf numFmtId="3" fontId="0" fillId="11" borderId="0" xfId="0" applyNumberFormat="1" applyFill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7" borderId="0" xfId="0" applyFont="1" applyFill="1" applyAlignment="1">
      <alignment horizontal="center"/>
    </xf>
    <xf numFmtId="0" fontId="23" fillId="12" borderId="4" xfId="0" applyFont="1" applyFill="1" applyBorder="1" applyAlignment="1">
      <alignment horizontal="center" wrapText="1"/>
    </xf>
    <xf numFmtId="0" fontId="14" fillId="7" borderId="0" xfId="0" applyFont="1" applyFill="1" applyAlignment="1">
      <alignment horizontal="center" wrapText="1"/>
    </xf>
    <xf numFmtId="0" fontId="13" fillId="5" borderId="0" xfId="0" applyFont="1" applyFill="1"/>
    <xf numFmtId="0" fontId="16" fillId="13" borderId="0" xfId="0" applyFont="1" applyFill="1" applyAlignment="1">
      <alignment wrapText="1"/>
    </xf>
    <xf numFmtId="0" fontId="14" fillId="0" borderId="0" xfId="0" applyFont="1" applyAlignment="1">
      <alignment horizontal="center" wrapText="1"/>
    </xf>
    <xf numFmtId="3" fontId="22" fillId="15" borderId="0" xfId="0" applyNumberFormat="1" applyFont="1" applyFill="1" applyAlignment="1">
      <alignment horizontal="center"/>
    </xf>
    <xf numFmtId="3" fontId="22" fillId="7" borderId="0" xfId="0" applyNumberFormat="1" applyFont="1" applyFill="1" applyAlignment="1">
      <alignment horizontal="center"/>
    </xf>
    <xf numFmtId="164" fontId="22" fillId="7" borderId="0" xfId="0" applyNumberFormat="1" applyFont="1" applyFill="1" applyAlignment="1">
      <alignment horizontal="center"/>
    </xf>
    <xf numFmtId="9" fontId="22" fillId="7" borderId="0" xfId="0" applyNumberFormat="1" applyFont="1" applyFill="1" applyAlignment="1">
      <alignment horizontal="center"/>
    </xf>
    <xf numFmtId="0" fontId="9" fillId="0" borderId="0" xfId="0" applyFont="1"/>
    <xf numFmtId="0" fontId="16" fillId="0" borderId="0" xfId="0" applyFont="1" applyAlignment="1">
      <alignment horizontal="center" wrapText="1"/>
    </xf>
    <xf numFmtId="9" fontId="15" fillId="14" borderId="0" xfId="1" applyFont="1" applyFill="1" applyAlignment="1" applyProtection="1">
      <alignment horizontal="center"/>
      <protection locked="0"/>
    </xf>
    <xf numFmtId="0" fontId="18" fillId="14" borderId="0" xfId="0" applyFont="1" applyFill="1" applyAlignment="1" applyProtection="1">
      <alignment horizontal="center"/>
      <protection locked="0"/>
    </xf>
    <xf numFmtId="3" fontId="17" fillId="14" borderId="0" xfId="0" applyNumberFormat="1" applyFont="1" applyFill="1" applyAlignment="1" applyProtection="1">
      <alignment horizontal="right"/>
      <protection locked="0"/>
    </xf>
    <xf numFmtId="14" fontId="15" fillId="14" borderId="0" xfId="0" applyNumberFormat="1" applyFont="1" applyFill="1" applyAlignment="1" applyProtection="1">
      <alignment horizontal="left"/>
      <protection locked="0"/>
    </xf>
    <xf numFmtId="3" fontId="45" fillId="0" borderId="0" xfId="0" applyNumberFormat="1" applyFont="1"/>
    <xf numFmtId="0" fontId="44" fillId="6" borderId="0" xfId="0" applyFont="1" applyFill="1" applyAlignment="1">
      <alignment horizontal="right"/>
    </xf>
    <xf numFmtId="0" fontId="22" fillId="17" borderId="0" xfId="0" applyFont="1" applyFill="1" applyAlignment="1">
      <alignment horizontal="center" wrapText="1"/>
    </xf>
    <xf numFmtId="0" fontId="14" fillId="17" borderId="0" xfId="0" applyFont="1" applyFill="1" applyAlignment="1">
      <alignment horizontal="center" wrapText="1"/>
    </xf>
    <xf numFmtId="0" fontId="9" fillId="17" borderId="0" xfId="0" applyFont="1" applyFill="1" applyAlignment="1">
      <alignment horizontal="center" wrapText="1"/>
    </xf>
    <xf numFmtId="0" fontId="9" fillId="0" borderId="13" xfId="0" applyFont="1" applyBorder="1"/>
    <xf numFmtId="3" fontId="29" fillId="0" borderId="0" xfId="0" applyNumberFormat="1" applyFont="1" applyAlignment="1">
      <alignment horizontal="left"/>
    </xf>
    <xf numFmtId="3" fontId="45" fillId="6" borderId="0" xfId="0" applyNumberFormat="1" applyFont="1" applyFill="1" applyAlignment="1">
      <alignment horizontal="center"/>
    </xf>
    <xf numFmtId="0" fontId="8" fillId="0" borderId="0" xfId="0" applyFont="1"/>
    <xf numFmtId="0" fontId="27" fillId="0" borderId="4" xfId="0" applyFont="1" applyBorder="1" applyAlignment="1">
      <alignment horizontal="center"/>
    </xf>
    <xf numFmtId="3" fontId="27" fillId="0" borderId="4" xfId="0" applyNumberFormat="1" applyFont="1" applyBorder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center"/>
    </xf>
    <xf numFmtId="3" fontId="0" fillId="11" borderId="0" xfId="0" applyNumberFormat="1" applyFill="1"/>
    <xf numFmtId="0" fontId="47" fillId="9" borderId="2" xfId="0" applyFont="1" applyFill="1" applyBorder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2" fillId="0" borderId="0" xfId="0" applyFont="1"/>
    <xf numFmtId="3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3" fontId="29" fillId="0" borderId="0" xfId="0" applyNumberFormat="1" applyFont="1"/>
    <xf numFmtId="3" fontId="43" fillId="0" borderId="0" xfId="0" applyNumberFormat="1" applyFont="1" applyAlignment="1">
      <alignment horizontal="right"/>
    </xf>
    <xf numFmtId="9" fontId="29" fillId="0" borderId="0" xfId="1" applyFont="1" applyAlignment="1" applyProtection="1">
      <alignment horizontal="right"/>
    </xf>
    <xf numFmtId="0" fontId="29" fillId="0" borderId="0" xfId="0" applyFont="1"/>
    <xf numFmtId="0" fontId="29" fillId="0" borderId="0" xfId="0" applyFont="1" applyAlignment="1">
      <alignment horizontal="right"/>
    </xf>
    <xf numFmtId="9" fontId="29" fillId="0" borderId="0" xfId="1" applyFont="1" applyProtection="1"/>
    <xf numFmtId="0" fontId="17" fillId="0" borderId="0" xfId="0" applyFont="1"/>
    <xf numFmtId="0" fontId="28" fillId="8" borderId="1" xfId="0" applyFont="1" applyFill="1" applyBorder="1"/>
    <xf numFmtId="3" fontId="30" fillId="11" borderId="0" xfId="0" applyNumberFormat="1" applyFont="1" applyFill="1"/>
    <xf numFmtId="0" fontId="40" fillId="9" borderId="2" xfId="0" applyFont="1" applyFill="1" applyBorder="1"/>
    <xf numFmtId="0" fontId="42" fillId="0" borderId="0" xfId="0" applyFont="1"/>
    <xf numFmtId="3" fontId="17" fillId="14" borderId="0" xfId="0" applyNumberFormat="1" applyFont="1" applyFill="1"/>
    <xf numFmtId="3" fontId="18" fillId="11" borderId="0" xfId="0" applyNumberFormat="1" applyFont="1" applyFill="1"/>
    <xf numFmtId="0" fontId="35" fillId="0" borderId="0" xfId="0" applyFont="1"/>
    <xf numFmtId="3" fontId="9" fillId="11" borderId="0" xfId="0" applyNumberFormat="1" applyFont="1" applyFill="1"/>
    <xf numFmtId="0" fontId="46" fillId="0" borderId="0" xfId="0" applyFont="1"/>
    <xf numFmtId="0" fontId="41" fillId="0" borderId="0" xfId="0" applyFont="1"/>
    <xf numFmtId="0" fontId="28" fillId="8" borderId="7" xfId="0" applyFont="1" applyFill="1" applyBorder="1"/>
    <xf numFmtId="0" fontId="40" fillId="8" borderId="8" xfId="0" applyFont="1" applyFill="1" applyBorder="1"/>
    <xf numFmtId="0" fontId="17" fillId="8" borderId="8" xfId="0" applyFont="1" applyFill="1" applyBorder="1"/>
    <xf numFmtId="0" fontId="34" fillId="8" borderId="8" xfId="0" applyFont="1" applyFill="1" applyBorder="1"/>
    <xf numFmtId="0" fontId="17" fillId="8" borderId="9" xfId="0" applyFont="1" applyFill="1" applyBorder="1"/>
    <xf numFmtId="3" fontId="17" fillId="0" borderId="0" xfId="0" applyNumberFormat="1" applyFont="1" applyAlignment="1">
      <alignment horizontal="right"/>
    </xf>
    <xf numFmtId="0" fontId="40" fillId="8" borderId="2" xfId="0" applyFont="1" applyFill="1" applyBorder="1"/>
    <xf numFmtId="0" fontId="33" fillId="10" borderId="10" xfId="0" applyFont="1" applyFill="1" applyBorder="1"/>
    <xf numFmtId="0" fontId="37" fillId="0" borderId="4" xfId="0" applyFont="1" applyBorder="1" applyAlignment="1">
      <alignment horizontal="left" indent="3"/>
    </xf>
    <xf numFmtId="0" fontId="27" fillId="0" borderId="4" xfId="0" applyFont="1" applyBorder="1"/>
    <xf numFmtId="0" fontId="38" fillId="0" borderId="0" xfId="0" applyFont="1"/>
    <xf numFmtId="0" fontId="13" fillId="18" borderId="4" xfId="0" applyFont="1" applyFill="1" applyBorder="1"/>
    <xf numFmtId="0" fontId="14" fillId="18" borderId="4" xfId="0" applyFont="1" applyFill="1" applyBorder="1"/>
    <xf numFmtId="3" fontId="30" fillId="14" borderId="0" xfId="0" applyNumberFormat="1" applyFont="1" applyFill="1" applyAlignment="1" applyProtection="1">
      <alignment horizontal="center"/>
      <protection locked="0"/>
    </xf>
    <xf numFmtId="0" fontId="37" fillId="16" borderId="11" xfId="0" applyFont="1" applyFill="1" applyBorder="1" applyAlignment="1">
      <alignment horizontal="left" indent="6"/>
    </xf>
    <xf numFmtId="0" fontId="37" fillId="16" borderId="12" xfId="0" applyFont="1" applyFill="1" applyBorder="1" applyAlignment="1">
      <alignment horizontal="left" indent="6"/>
    </xf>
    <xf numFmtId="0" fontId="39" fillId="16" borderId="10" xfId="0" applyFont="1" applyFill="1" applyBorder="1" applyAlignment="1">
      <alignment horizontal="left" indent="4"/>
    </xf>
    <xf numFmtId="3" fontId="18" fillId="14" borderId="0" xfId="0" applyNumberFormat="1" applyFont="1" applyFill="1" applyProtection="1">
      <protection locked="0"/>
    </xf>
    <xf numFmtId="0" fontId="0" fillId="14" borderId="0" xfId="0" applyFill="1" applyAlignment="1" applyProtection="1">
      <alignment horizontal="center"/>
      <protection locked="0"/>
    </xf>
    <xf numFmtId="0" fontId="25" fillId="14" borderId="0" xfId="0" applyFont="1" applyFill="1" applyAlignment="1" applyProtection="1">
      <alignment horizontal="center"/>
      <protection locked="0"/>
    </xf>
    <xf numFmtId="0" fontId="32" fillId="14" borderId="0" xfId="0" applyFont="1" applyFill="1" applyProtection="1">
      <protection locked="0"/>
    </xf>
    <xf numFmtId="3" fontId="17" fillId="14" borderId="4" xfId="0" applyNumberFormat="1" applyFont="1" applyFill="1" applyBorder="1"/>
    <xf numFmtId="0" fontId="7" fillId="0" borderId="13" xfId="0" applyFont="1" applyBorder="1"/>
    <xf numFmtId="0" fontId="7" fillId="0" borderId="4" xfId="0" applyFont="1" applyBorder="1" applyProtection="1">
      <protection locked="0"/>
    </xf>
    <xf numFmtId="0" fontId="25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49" fillId="3" borderId="0" xfId="0" applyFont="1" applyFill="1"/>
    <xf numFmtId="0" fontId="49" fillId="3" borderId="0" xfId="0" applyFont="1" applyFill="1" applyAlignment="1">
      <alignment wrapText="1"/>
    </xf>
    <xf numFmtId="0" fontId="49" fillId="3" borderId="0" xfId="0" applyFont="1" applyFill="1" applyAlignment="1">
      <alignment horizontal="center" wrapText="1"/>
    </xf>
    <xf numFmtId="0" fontId="49" fillId="3" borderId="0" xfId="0" applyFont="1" applyFill="1" applyAlignment="1">
      <alignment horizontal="center"/>
    </xf>
    <xf numFmtId="0" fontId="25" fillId="3" borderId="0" xfId="0" applyFont="1" applyFill="1" applyAlignment="1">
      <alignment horizontal="right"/>
    </xf>
    <xf numFmtId="165" fontId="25" fillId="3" borderId="0" xfId="0" applyNumberFormat="1" applyFont="1" applyFill="1"/>
    <xf numFmtId="0" fontId="45" fillId="14" borderId="0" xfId="0" applyFont="1" applyFill="1" applyProtection="1">
      <protection locked="0"/>
    </xf>
    <xf numFmtId="3" fontId="25" fillId="14" borderId="0" xfId="0" applyNumberFormat="1" applyFont="1" applyFill="1" applyProtection="1">
      <protection locked="0"/>
    </xf>
    <xf numFmtId="3" fontId="25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7" fillId="14" borderId="0" xfId="0" applyFont="1" applyFill="1" applyProtection="1">
      <protection locked="0"/>
    </xf>
    <xf numFmtId="0" fontId="25" fillId="0" borderId="0" xfId="0" applyFont="1" applyAlignment="1">
      <alignment horizontal="right"/>
    </xf>
    <xf numFmtId="165" fontId="25" fillId="0" borderId="0" xfId="0" applyNumberFormat="1" applyFont="1"/>
    <xf numFmtId="0" fontId="6" fillId="0" borderId="0" xfId="0" applyFont="1"/>
    <xf numFmtId="0" fontId="27" fillId="5" borderId="18" xfId="0" applyFont="1" applyFill="1" applyBorder="1" applyAlignment="1" applyProtection="1">
      <alignment horizontal="center"/>
      <protection locked="0"/>
    </xf>
    <xf numFmtId="0" fontId="17" fillId="14" borderId="0" xfId="0" applyFont="1" applyFill="1"/>
    <xf numFmtId="0" fontId="5" fillId="0" borderId="0" xfId="0" applyFont="1"/>
    <xf numFmtId="0" fontId="4" fillId="14" borderId="0" xfId="0" applyFont="1" applyFill="1"/>
    <xf numFmtId="3" fontId="4" fillId="14" borderId="0" xfId="0" applyNumberFormat="1" applyFont="1" applyFill="1"/>
    <xf numFmtId="0" fontId="26" fillId="19" borderId="7" xfId="0" applyFont="1" applyFill="1" applyBorder="1"/>
    <xf numFmtId="3" fontId="26" fillId="19" borderId="8" xfId="0" applyNumberFormat="1" applyFont="1" applyFill="1" applyBorder="1"/>
    <xf numFmtId="3" fontId="0" fillId="19" borderId="9" xfId="0" applyNumberFormat="1" applyFill="1" applyBorder="1"/>
    <xf numFmtId="165" fontId="27" fillId="20" borderId="19" xfId="0" applyNumberFormat="1" applyFont="1" applyFill="1" applyBorder="1" applyAlignment="1">
      <alignment horizontal="center"/>
    </xf>
    <xf numFmtId="165" fontId="27" fillId="21" borderId="19" xfId="0" applyNumberFormat="1" applyFont="1" applyFill="1" applyBorder="1" applyAlignment="1">
      <alignment horizontal="center"/>
    </xf>
    <xf numFmtId="0" fontId="25" fillId="3" borderId="0" xfId="0" applyFont="1" applyFill="1"/>
    <xf numFmtId="9" fontId="22" fillId="7" borderId="10" xfId="0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 vertical="top"/>
    </xf>
    <xf numFmtId="0" fontId="51" fillId="0" borderId="0" xfId="0" applyFont="1"/>
    <xf numFmtId="0" fontId="15" fillId="14" borderId="0" xfId="0" applyFont="1" applyFill="1"/>
    <xf numFmtId="0" fontId="52" fillId="3" borderId="0" xfId="0" applyFont="1" applyFill="1"/>
    <xf numFmtId="0" fontId="0" fillId="3" borderId="8" xfId="0" applyFill="1" applyBorder="1"/>
    <xf numFmtId="3" fontId="25" fillId="3" borderId="8" xfId="0" applyNumberFormat="1" applyFont="1" applyFill="1" applyBorder="1"/>
    <xf numFmtId="3" fontId="30" fillId="3" borderId="8" xfId="0" applyNumberFormat="1" applyFont="1" applyFill="1" applyBorder="1"/>
    <xf numFmtId="0" fontId="25" fillId="3" borderId="8" xfId="0" applyFont="1" applyFill="1" applyBorder="1"/>
    <xf numFmtId="0" fontId="0" fillId="3" borderId="9" xfId="0" applyFill="1" applyBorder="1"/>
    <xf numFmtId="0" fontId="53" fillId="3" borderId="7" xfId="0" applyFont="1" applyFill="1" applyBorder="1"/>
    <xf numFmtId="0" fontId="45" fillId="14" borderId="4" xfId="0" applyFont="1" applyFill="1" applyBorder="1"/>
    <xf numFmtId="0" fontId="0" fillId="14" borderId="4" xfId="0" applyFill="1" applyBorder="1"/>
    <xf numFmtId="0" fontId="27" fillId="0" borderId="4" xfId="0" applyFont="1" applyBorder="1" applyAlignment="1">
      <alignment horizontal="left"/>
    </xf>
    <xf numFmtId="165" fontId="27" fillId="2" borderId="23" xfId="0" applyNumberFormat="1" applyFont="1" applyFill="1" applyBorder="1" applyAlignment="1">
      <alignment horizontal="center"/>
    </xf>
    <xf numFmtId="165" fontId="0" fillId="3" borderId="19" xfId="0" applyNumberFormat="1" applyFill="1" applyBorder="1" applyAlignment="1">
      <alignment horizontal="center"/>
    </xf>
    <xf numFmtId="0" fontId="17" fillId="14" borderId="0" xfId="0" applyFont="1" applyFill="1" applyProtection="1">
      <protection locked="0"/>
    </xf>
    <xf numFmtId="165" fontId="0" fillId="3" borderId="24" xfId="0" applyNumberFormat="1" applyFill="1" applyBorder="1" applyAlignment="1">
      <alignment horizontal="center"/>
    </xf>
    <xf numFmtId="0" fontId="27" fillId="5" borderId="0" xfId="0" applyFont="1" applyFill="1" applyAlignment="1">
      <alignment horizontal="left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16" fillId="0" borderId="4" xfId="0" applyFont="1" applyBorder="1"/>
    <xf numFmtId="0" fontId="1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4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0" fillId="0" borderId="32" xfId="0" applyBorder="1"/>
    <xf numFmtId="0" fontId="0" fillId="11" borderId="4" xfId="0" applyFill="1" applyBorder="1"/>
    <xf numFmtId="3" fontId="0" fillId="11" borderId="4" xfId="0" applyNumberFormat="1" applyFill="1" applyBorder="1" applyAlignment="1">
      <alignment horizontal="center"/>
    </xf>
    <xf numFmtId="9" fontId="0" fillId="11" borderId="4" xfId="1" applyFont="1" applyFill="1" applyBorder="1" applyAlignment="1">
      <alignment horizontal="center"/>
    </xf>
    <xf numFmtId="0" fontId="22" fillId="15" borderId="4" xfId="0" applyFont="1" applyFill="1" applyBorder="1"/>
    <xf numFmtId="3" fontId="22" fillId="15" borderId="4" xfId="0" applyNumberFormat="1" applyFont="1" applyFill="1" applyBorder="1" applyAlignment="1">
      <alignment horizontal="center"/>
    </xf>
    <xf numFmtId="3" fontId="22" fillId="7" borderId="4" xfId="0" applyNumberFormat="1" applyFont="1" applyFill="1" applyBorder="1" applyAlignment="1">
      <alignment horizontal="center"/>
    </xf>
    <xf numFmtId="9" fontId="22" fillId="7" borderId="4" xfId="0" applyNumberFormat="1" applyFont="1" applyFill="1" applyBorder="1" applyAlignment="1">
      <alignment horizontal="center"/>
    </xf>
    <xf numFmtId="0" fontId="0" fillId="0" borderId="4" xfId="0" applyBorder="1"/>
    <xf numFmtId="3" fontId="29" fillId="0" borderId="4" xfId="0" applyNumberFormat="1" applyFont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165" fontId="22" fillId="0" borderId="0" xfId="0" applyNumberFormat="1" applyFont="1"/>
    <xf numFmtId="0" fontId="22" fillId="0" borderId="0" xfId="0" applyFont="1"/>
    <xf numFmtId="0" fontId="54" fillId="7" borderId="4" xfId="0" applyFont="1" applyFill="1" applyBorder="1" applyAlignment="1">
      <alignment horizontal="left" vertical="center"/>
    </xf>
    <xf numFmtId="3" fontId="22" fillId="7" borderId="4" xfId="0" applyNumberFormat="1" applyFont="1" applyFill="1" applyBorder="1"/>
    <xf numFmtId="0" fontId="54" fillId="7" borderId="4" xfId="0" applyFont="1" applyFill="1" applyBorder="1"/>
    <xf numFmtId="3" fontId="0" fillId="14" borderId="0" xfId="0" applyNumberFormat="1" applyFill="1" applyAlignment="1" applyProtection="1">
      <alignment horizontal="center"/>
      <protection locked="0"/>
    </xf>
    <xf numFmtId="0" fontId="21" fillId="0" borderId="4" xfId="0" applyFont="1" applyBorder="1"/>
    <xf numFmtId="0" fontId="50" fillId="0" borderId="4" xfId="0" applyFont="1" applyBorder="1" applyAlignment="1">
      <alignment horizontal="left"/>
    </xf>
    <xf numFmtId="165" fontId="27" fillId="0" borderId="4" xfId="0" applyNumberFormat="1" applyFont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8" fillId="8" borderId="5" xfId="0" applyFont="1" applyFill="1" applyBorder="1" applyAlignment="1">
      <alignment horizontal="center"/>
    </xf>
    <xf numFmtId="0" fontId="28" fillId="9" borderId="7" xfId="0" applyFont="1" applyFill="1" applyBorder="1"/>
    <xf numFmtId="0" fontId="28" fillId="9" borderId="8" xfId="0" applyFont="1" applyFill="1" applyBorder="1" applyAlignment="1">
      <alignment horizontal="center"/>
    </xf>
    <xf numFmtId="0" fontId="34" fillId="9" borderId="8" xfId="0" applyFont="1" applyFill="1" applyBorder="1"/>
    <xf numFmtId="0" fontId="17" fillId="9" borderId="8" xfId="0" applyFont="1" applyFill="1" applyBorder="1"/>
    <xf numFmtId="0" fontId="17" fillId="9" borderId="9" xfId="0" applyFont="1" applyFill="1" applyBorder="1"/>
    <xf numFmtId="0" fontId="28" fillId="8" borderId="8" xfId="0" applyFont="1" applyFill="1" applyBorder="1" applyAlignment="1">
      <alignment horizontal="center"/>
    </xf>
    <xf numFmtId="0" fontId="2" fillId="0" borderId="0" xfId="0" applyFont="1"/>
    <xf numFmtId="9" fontId="2" fillId="0" borderId="0" xfId="0" applyNumberFormat="1" applyFont="1"/>
    <xf numFmtId="3" fontId="2" fillId="0" borderId="0" xfId="0" applyNumberFormat="1" applyFont="1"/>
    <xf numFmtId="49" fontId="2" fillId="0" borderId="0" xfId="0" applyNumberFormat="1" applyFont="1"/>
    <xf numFmtId="0" fontId="29" fillId="11" borderId="10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48" fillId="0" borderId="10" xfId="0" applyFont="1" applyBorder="1" applyAlignment="1" applyProtection="1">
      <alignment horizontal="center" vertical="center"/>
      <protection locked="0"/>
    </xf>
    <xf numFmtId="0" fontId="48" fillId="0" borderId="11" xfId="0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3" fontId="3" fillId="3" borderId="20" xfId="0" applyNumberFormat="1" applyFont="1" applyFill="1" applyBorder="1" applyAlignment="1">
      <alignment horizontal="left"/>
    </xf>
    <xf numFmtId="3" fontId="4" fillId="3" borderId="21" xfId="0" applyNumberFormat="1" applyFont="1" applyFill="1" applyBorder="1" applyAlignment="1">
      <alignment horizontal="left"/>
    </xf>
    <xf numFmtId="3" fontId="4" fillId="3" borderId="22" xfId="0" applyNumberFormat="1" applyFont="1" applyFill="1" applyBorder="1" applyAlignment="1">
      <alignment horizontal="left"/>
    </xf>
    <xf numFmtId="3" fontId="3" fillId="3" borderId="25" xfId="0" applyNumberFormat="1" applyFont="1" applyFill="1" applyBorder="1" applyAlignment="1">
      <alignment horizontal="left"/>
    </xf>
    <xf numFmtId="3" fontId="4" fillId="3" borderId="26" xfId="0" applyNumberFormat="1" applyFont="1" applyFill="1" applyBorder="1" applyAlignment="1">
      <alignment horizontal="left"/>
    </xf>
    <xf numFmtId="3" fontId="4" fillId="3" borderId="27" xfId="0" applyNumberFormat="1" applyFont="1" applyFill="1" applyBorder="1" applyAlignment="1">
      <alignment horizontal="left"/>
    </xf>
    <xf numFmtId="0" fontId="50" fillId="20" borderId="20" xfId="0" applyFont="1" applyFill="1" applyBorder="1" applyAlignment="1">
      <alignment horizontal="left"/>
    </xf>
    <xf numFmtId="0" fontId="50" fillId="20" borderId="21" xfId="0" applyFont="1" applyFill="1" applyBorder="1" applyAlignment="1">
      <alignment horizontal="left"/>
    </xf>
    <xf numFmtId="0" fontId="50" fillId="20" borderId="22" xfId="0" applyFont="1" applyFill="1" applyBorder="1" applyAlignment="1">
      <alignment horizontal="left"/>
    </xf>
    <xf numFmtId="0" fontId="50" fillId="2" borderId="7" xfId="0" applyFont="1" applyFill="1" applyBorder="1" applyAlignment="1">
      <alignment horizontal="left"/>
    </xf>
    <xf numFmtId="0" fontId="50" fillId="2" borderId="8" xfId="0" applyFont="1" applyFill="1" applyBorder="1" applyAlignment="1">
      <alignment horizontal="left"/>
    </xf>
    <xf numFmtId="0" fontId="50" fillId="20" borderId="19" xfId="0" applyFont="1" applyFill="1" applyBorder="1" applyAlignment="1">
      <alignment horizontal="left"/>
    </xf>
    <xf numFmtId="0" fontId="50" fillId="21" borderId="20" xfId="0" applyFont="1" applyFill="1" applyBorder="1" applyAlignment="1">
      <alignment horizontal="left"/>
    </xf>
    <xf numFmtId="0" fontId="50" fillId="21" borderId="21" xfId="0" applyFont="1" applyFill="1" applyBorder="1" applyAlignment="1">
      <alignment horizontal="left"/>
    </xf>
    <xf numFmtId="0" fontId="50" fillId="21" borderId="22" xfId="0" applyFont="1" applyFill="1" applyBorder="1" applyAlignment="1">
      <alignment horizontal="left"/>
    </xf>
    <xf numFmtId="9" fontId="0" fillId="14" borderId="17" xfId="0" applyNumberFormat="1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49" fontId="18" fillId="14" borderId="14" xfId="0" applyNumberFormat="1" applyFont="1" applyFill="1" applyBorder="1" applyAlignment="1" applyProtection="1">
      <alignment horizontal="left"/>
      <protection locked="0"/>
    </xf>
    <xf numFmtId="49" fontId="9" fillId="14" borderId="14" xfId="0" applyNumberFormat="1" applyFont="1" applyFill="1" applyBorder="1" applyAlignment="1" applyProtection="1">
      <alignment horizontal="left"/>
      <protection locked="0"/>
    </xf>
    <xf numFmtId="0" fontId="25" fillId="14" borderId="14" xfId="0" applyFont="1" applyFill="1" applyBorder="1" applyAlignment="1" applyProtection="1">
      <alignment horizontal="left"/>
      <protection locked="0"/>
    </xf>
    <xf numFmtId="0" fontId="30" fillId="14" borderId="14" xfId="0" applyFont="1" applyFill="1" applyBorder="1" applyAlignment="1" applyProtection="1">
      <alignment horizontal="left"/>
      <protection locked="0"/>
    </xf>
    <xf numFmtId="0" fontId="25" fillId="14" borderId="15" xfId="0" applyFont="1" applyFill="1" applyBorder="1" applyAlignment="1" applyProtection="1">
      <alignment horizontal="left"/>
      <protection locked="0"/>
    </xf>
    <xf numFmtId="0" fontId="0" fillId="14" borderId="14" xfId="0" applyFill="1" applyBorder="1" applyAlignment="1" applyProtection="1">
      <alignment horizontal="left"/>
      <protection locked="0"/>
    </xf>
    <xf numFmtId="3" fontId="17" fillId="14" borderId="14" xfId="0" applyNumberFormat="1" applyFont="1" applyFill="1" applyBorder="1" applyAlignment="1" applyProtection="1">
      <alignment horizontal="left"/>
      <protection locked="0"/>
    </xf>
    <xf numFmtId="9" fontId="1" fillId="14" borderId="17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Procent" xfId="1" builtinId="5"/>
  </cellStyles>
  <dxfs count="3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0.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0.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0.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0.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8" tint="0.59999389629810485"/>
        </patternFill>
      </fill>
      <border outline="0">
        <right style="thin">
          <color indexed="64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8" tint="0.59999389629810485"/>
        </patternFill>
      </fill>
      <border outline="0">
        <right style="thin">
          <color indexed="64"/>
        </right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/>
        <right style="thin">
          <color indexed="64"/>
        </right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/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8" tint="0.59999389629810485"/>
        </patternFill>
      </fill>
      <border outline="0">
        <right style="thin">
          <color indexed="64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8" tint="0.59999389629810485"/>
        </patternFill>
      </fill>
      <border outline="0">
        <right style="thin">
          <color indexed="64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  <protection locked="1" hidden="0"/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3" formatCode="#,##0"/>
      <border outline="0">
        <left style="thin">
          <color indexed="64"/>
        </left>
      </border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  <border outline="0">
        <right style="thin">
          <color indexed="64"/>
        </right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3" formatCode="#,##0"/>
      <border outline="0">
        <left style="thin">
          <color indexed="64"/>
        </left>
      </border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  <border outline="0">
        <right style="thin">
          <color indexed="64"/>
        </right>
      </border>
    </dxf>
    <dxf>
      <numFmt numFmtId="13" formatCode="0%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  <protection locked="1" hidden="0"/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0" formatCode="General"/>
      <fill>
        <patternFill>
          <fgColor indexed="64"/>
          <bgColor theme="8" tint="0.59999389629810485"/>
        </patternFill>
      </fill>
    </dxf>
    <dxf>
      <numFmt numFmtId="3" formatCode="#,##0"/>
      <alignment horizontal="righ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  <protection locked="1" hidden="0"/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bottom" textRotation="0" indent="0" justifyLastLine="0" shrinkToFit="0" readingOrder="0"/>
      <protection locked="0" hidden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3" formatCode="#,##0"/>
      <alignment horizontal="center" vertical="bottom" textRotation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8" tint="0.59999389629810485"/>
        </patternFill>
      </fill>
    </dxf>
    <dxf>
      <numFmt numFmtId="3" formatCode="#,##0"/>
      <alignment horizontal="righ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yyyy/mm/dd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yyyy/mm/dd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theme="8" tint="0.59999389629810485"/>
        </patternFill>
      </fill>
    </dxf>
    <dxf>
      <numFmt numFmtId="3" formatCode="#,##0"/>
    </dxf>
    <dxf>
      <fill>
        <patternFill patternType="solid">
          <fgColor indexed="64"/>
          <bgColor theme="0"/>
        </patternFill>
      </fill>
      <protection locked="0" hidden="0"/>
    </dxf>
    <dxf>
      <numFmt numFmtId="3" formatCode="#,##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ont>
        <i/>
        <color auto="1"/>
        <family val="2"/>
      </font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i/>
        <color auto="1"/>
        <family val="2"/>
      </font>
      <fill>
        <patternFill patternType="solid">
          <fgColor indexed="64"/>
          <bgColor theme="0"/>
        </patternFill>
      </fill>
      <protection locked="1" hidden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numFmt numFmtId="3" formatCode="#,##0"/>
    </dxf>
    <dxf>
      <numFmt numFmtId="3" formatCode="#,##0"/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1" hidden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  <protection locked="1" hidden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protection locked="1" hidden="0"/>
    </dxf>
    <dxf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protection locked="1" hidden="0"/>
    </dxf>
  </dxfs>
  <tableStyles count="0" defaultTableStyle="TableStyleMedium2" defaultPivotStyle="PivotStyleLight16"/>
  <colors>
    <mruColors>
      <color rgb="FFFFCCCC"/>
      <color rgb="FFFFCCFF"/>
      <color rgb="FFFF9999"/>
      <color rgb="FFE17B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656BF8-9B56-4E40-B1F3-7295E371B127}" name="Organizations" displayName="Organizations" ref="A22:B47" totalsRowShown="0" headerRowDxfId="329" dataDxfId="328" tableBorderDxfId="327">
  <tableColumns count="2">
    <tableColumn id="1" xr3:uid="{45053A6A-6CCB-41A3-BCD4-221E7120DBAF}" name="Connected organizations" dataDxfId="326"/>
    <tableColumn id="2" xr3:uid="{13D676FE-CBCF-4542-8C8F-B561D21044E5}" name="Type" dataDxfId="32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F2839F2-4705-41EC-BBC6-8CC5B08237B3}" name="INKINDOperating" displayName="INKINDOperating" ref="A63:I79" totalsRowCount="1" headerRowDxfId="190" dataDxfId="189" totalsRowDxfId="188">
  <tableColumns count="9">
    <tableColumn id="4" xr3:uid="{E038EDC9-B0E6-4E0C-A19A-E52FD288251F}" name="." dataDxfId="187" totalsRowDxfId="186"/>
    <tableColumn id="1" xr3:uid="{8E84A097-ADBC-401D-ABFE-4CADDB93337E}" name="Type of operating expense" totalsRowLabel="Summa" dataDxfId="185" totalsRowDxfId="184"/>
    <tableColumn id="2" xr3:uid="{D74D2BB5-D785-47C3-837B-B381FB4BB07B}" name="Organization" dataDxfId="183" totalsRowDxfId="182"/>
    <tableColumn id="3" xr3:uid="{5192D0EF-D8C8-4807-A5E3-60CE82C51D0E}" name="Total cost" totalsRowFunction="sum" dataDxfId="181" totalsRowDxfId="180"/>
    <tableColumn id="13" xr3:uid="{56E5959F-7618-4A65-8A09-FCAF115F2329}" name="Kolumn4" dataDxfId="179" totalsRowDxfId="178"/>
    <tableColumn id="12" xr3:uid="{BE8529E9-AB84-4830-A976-6547551CDE99}" name="Kolumn3" dataDxfId="177" totalsRowDxfId="176"/>
    <tableColumn id="11" xr3:uid="{0B830102-AD4C-4712-8628-D3F54B78FBF2}" name="Kolumn2" dataDxfId="175" totalsRowDxfId="174"/>
    <tableColumn id="10" xr3:uid="{F788A722-403D-4585-9D29-0920EA3E6B2E}" name="Kolumn1" dataDxfId="75" totalsRowDxfId="173"/>
    <tableColumn id="6" xr3:uid="{54B766B6-A69A-45CA-86D3-19C2EEFD2ECC}" name="Comment" dataDxfId="74" totalsRowDxfId="17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7772CAD-82C6-4CB5-A257-0B741EF4323A}" name="WARAYear1" displayName="WARAYear1" ref="B2:N28" totalsRowCount="1" dataDxfId="171">
  <tableColumns count="13">
    <tableColumn id="1" xr3:uid="{B9B1BA90-733E-49E3-9FC4-6404F68B681A}" name="Organization" totalsRowLabel="Summa" dataDxfId="170" totalsRowDxfId="12">
      <calculatedColumnFormula>IF('START HERE'!A23="&lt;Name organization&gt;", "", 'START HERE'!A23)</calculatedColumnFormula>
    </tableColumn>
    <tableColumn id="2" xr3:uid="{D88403FC-38D3-4533-90BE-629E25D5D1D2}" name="Personnel" totalsRowFunction="sum" dataDxfId="169" totalsRowDxfId="11">
      <calculatedColumnFormula>SUMIFS(WASPPersonal[Total Cost 
incl. LKP &amp; OH (SEK)],WASPPersonal[Organization],WARAYear1[[#This Row],[Organization]])+SUMIFS(INKINDPersonal[Total Cost 
incl. LKP &amp; OH (SEK)],INKINDPersonal[Organization],WARAYear1[[#This Row],[Organization]])</calculatedColumnFormula>
    </tableColumn>
    <tableColumn id="3" xr3:uid="{190B5D4F-7E67-4B8C-9812-544696E8086A}" name="Events" totalsRowFunction="sum" dataDxfId="168" totalsRowDxfId="10">
      <calculatedColumnFormula>SUMIFS(WASPEvent[Total cost (SEK)],WASPEvent[Organization],WARAYear1[[#This Row],[Organization]])+SUMIFS(INKINDEvent[Total cost (SEK)],INKINDEvent[Organization],WARAYear1[[#This Row],[Organization]])</calculatedColumnFormula>
    </tableColumn>
    <tableColumn id="6" xr3:uid="{F9EE198A-E351-49C8-B33C-4764C1244F19}" name="Capital investments (depreciation costs)" totalsRowFunction="sum" dataDxfId="167" totalsRowDxfId="9">
      <calculatedColumnFormula>SUMIFS(WASPCapital[Depreciation cost (SEK)],WASPCapital[Organization],WARAYear1[[#This Row],[Organization]])+SUMIFS(INKINDCapital[Depreciation cost (SEK)],INKINDCapital[Organization],WARAYear1[[#This Row],[Organization]])</calculatedColumnFormula>
    </tableColumn>
    <tableColumn id="4" xr3:uid="{08321560-1A05-4349-9CE8-6A1D479D838D}" name="Operating expenses" totalsRowFunction="sum" dataDxfId="166" totalsRowDxfId="8">
      <calculatedColumnFormula>SUMIFS(WASPOperating[Total cost],WASPOperating[Organization],WARAYear1[[#This Row],[Organization]])+SUMIFS(INKINDOperating[Total cost],INKINDOperating[Organization],WARAYear1[[#This Row],[Organization]])</calculatedColumnFormula>
    </tableColumn>
    <tableColumn id="8" xr3:uid="{F33435B1-B891-4AFA-AD7A-7835C9939474}" name="Total costs" totalsRowFunction="sum" dataDxfId="165" totalsRowDxfId="7">
      <calculatedColumnFormula>SUM(WARAYear1[[#This Row],[Personnel]:[Operating expenses]])</calculatedColumnFormula>
    </tableColumn>
    <tableColumn id="9" xr3:uid="{00F0D579-980C-4B31-BC43-1602B89FE52F}" name="WASP funding" totalsRowFunction="sum" dataDxfId="164" totalsRowDxfId="6">
      <calculatedColumnFormula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calculatedColumnFormula>
    </tableColumn>
    <tableColumn id="5" xr3:uid="{DC4B730F-D3D7-4638-BA91-F435C4FB325D}" name="% of total WASP funding (Company max. 75 %, University max. 30 %,  Publicly funded actor max. 20 %)" dataDxfId="163" totalsRowDxfId="5" dataCellStyle="Procent">
      <calculatedColumnFormula>IFERROR(WARAYear1[[#This Row],[WASP funding]]/WARAYear1[[#Totals],[WASP funding]],0)</calculatedColumnFormula>
    </tableColumn>
    <tableColumn id="10" xr3:uid="{8F78B23E-A30D-4E5C-A597-F8CC2D027D00}" name="In-Kind funding" totalsRowFunction="sum" dataDxfId="162" totalsRowDxfId="4">
      <calculatedColumnFormula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calculatedColumnFormula>
    </tableColumn>
    <tableColumn id="11" xr3:uid="{6DDA6CF6-0C53-45C2-840B-4696E5D567B8}" name="In-Kind % of total cost" totalsRowFunction="custom" dataDxfId="161" totalsRowDxfId="3">
      <calculatedColumnFormula>IFERROR(WARAYear1[[#This Row],[In-Kind funding]]/(WARAYear1[[#This Row],[WASP funding]]+WARAYear1[[#This Row],[In-Kind funding]]),0)</calculatedColumnFormula>
      <totalsRowFormula>IFERROR(WARAYear1[[#Totals],[In-Kind funding]]/(WARAYear1[[#Totals],[WASP funding]]+WARAYear1[[#Totals],[In-Kind funding]]),0)</totalsRowFormula>
    </tableColumn>
    <tableColumn id="13" xr3:uid="{8EF1D983-5279-4EF7-BE8A-EAF526368A97}" name="% of total In-Kind (Company min. 10 % max. 75 %)" dataDxfId="88" totalsRowDxfId="2">
      <calculatedColumnFormula>IFERROR(WARAYear1[[#This Row],[In-Kind funding]]/WARAYear1[[#Totals],[In-Kind funding]],0)</calculatedColumnFormula>
    </tableColumn>
    <tableColumn id="18" xr3:uid="{31CB1366-88AF-49CC-BDAC-E715D3EFC122}" name="Comment" dataDxfId="86" totalsRowDxfId="1"/>
    <tableColumn id="12" xr3:uid="{BBB41E77-D79D-45E3-90E5-C7349E79FDE2}" name="HJÄLP (DÖLJ)" dataDxfId="87" totalsRowDxfId="0">
      <calculatedColumnFormula>_xlfn.XLOOKUP(B3,Organizations[Connected organizations],Organizations[Type],"")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ED67454-1517-414D-99F4-7BB93F120661}" name="WARAYear2" displayName="WARAYear2" ref="B39:N65" totalsRowCount="1" headerRowDxfId="160" totalsRowDxfId="159">
  <tableColumns count="13">
    <tableColumn id="1" xr3:uid="{D335BF50-ADA0-4ECC-B4C9-378AB7818926}" name="Organization" totalsRowLabel="Summa" dataDxfId="158" totalsRowDxfId="48">
      <calculatedColumnFormula>B3</calculatedColumnFormula>
    </tableColumn>
    <tableColumn id="2" xr3:uid="{BE7B7DB6-F599-457B-974A-C1AD23CA1BB5}" name="Personnel" totalsRowFunction="sum" dataDxfId="157" totalsRowDxfId="47">
      <calculatedColumnFormula array="1">IF(ISBLANK(WARAYear2[Personnel]), "Fyll i", "")</calculatedColumnFormula>
    </tableColumn>
    <tableColumn id="3" xr3:uid="{BBF4A0EA-6252-4F92-925C-012383275A44}" name="Events" totalsRowFunction="sum" dataDxfId="156" totalsRowDxfId="46"/>
    <tableColumn id="6" xr3:uid="{7107B18B-2391-40F0-9464-1205655B3946}" name="Capital investments (depreciation costs)" totalsRowFunction="sum" dataDxfId="155" totalsRowDxfId="45"/>
    <tableColumn id="4" xr3:uid="{608F90D8-2CD0-48AA-BF90-AA2EB33C0251}" name="Operating expenses" totalsRowFunction="sum" dataDxfId="154" totalsRowDxfId="44"/>
    <tableColumn id="8" xr3:uid="{BC52BF1D-69EA-401D-B275-3EF954D63AE9}" name="Total costs" totalsRowFunction="sum" dataDxfId="153" totalsRowDxfId="43">
      <calculatedColumnFormula>SUM(WARAYear2[[#This Row],[Personnel]:[Operating expenses]])</calculatedColumnFormula>
    </tableColumn>
    <tableColumn id="9" xr3:uid="{B016088F-DF54-4DEA-AC2E-09FA938D8939}" name="WASP funding" totalsRowFunction="sum" dataDxfId="152" totalsRowDxfId="42">
      <calculatedColumnFormula>WARAYear2[[#This Row],[Total costs]]-WARAYear2[[#This Row],[In-Kind funding]]</calculatedColumnFormula>
    </tableColumn>
    <tableColumn id="5" xr3:uid="{6D195584-F43E-4809-AAF9-B047230DFF30}" name="% of total WASP funding (Company max. 75 %, University max. 30 %,  Publicly funded actor max. 20 %)" dataDxfId="151" totalsRowDxfId="41">
      <calculatedColumnFormula>IFERROR(WARAYear2[[#This Row],[WASP funding]]/WARAYear2[[#Totals],[WASP funding]],0)</calculatedColumnFormula>
    </tableColumn>
    <tableColumn id="10" xr3:uid="{38EA9D30-71AD-4259-9C97-5113DD2AD504}" name="In-Kind funding" totalsRowFunction="sum" dataDxfId="150" totalsRowDxfId="40">
      <calculatedColumnFormula>WARAYear2[[#This Row],[Total costs]]-WARAYear2[[#This Row],[WASP funding]]</calculatedColumnFormula>
    </tableColumn>
    <tableColumn id="11" xr3:uid="{017CAB7B-F121-499D-A3A6-3B648CDB0A65}" name="In-Kind % of total cost" totalsRowFunction="custom" dataDxfId="149" totalsRowDxfId="39">
      <calculatedColumnFormula>IFERROR(WARAYear2[[#This Row],[In-Kind funding]]/(WARAYear2[[#This Row],[WASP funding]]+WARAYear2[[#This Row],[In-Kind funding]]),0)</calculatedColumnFormula>
      <totalsRowFormula>IFERROR(WARAYear2[[#Totals],[In-Kind funding]]/(WARAYear2[[#Totals],[WASP funding]]+WARAYear2[[#Totals],[In-Kind funding]]),0)</totalsRowFormula>
    </tableColumn>
    <tableColumn id="13" xr3:uid="{A85BB30B-4CD0-4C8E-9D39-8B2C40681FA3}" name="% of total In-Kind (Company min. 10 % max. 75 %)" dataDxfId="85" totalsRowDxfId="38">
      <calculatedColumnFormula>IFERROR(WARAYear2[[#This Row],[In-Kind funding]]/WARAYear2[[#Totals],[In-Kind funding]],0)</calculatedColumnFormula>
    </tableColumn>
    <tableColumn id="12" xr3:uid="{B9C6C025-B234-4B92-96EC-8A727536CFFD}" name="Comment" dataDxfId="83" totalsRowDxfId="37"/>
    <tableColumn id="14" xr3:uid="{E360E558-8828-4CF1-A712-3F743F66F458}" name="HJÄLP (DÖLJ)" dataDxfId="84" totalsRowDxfId="36">
      <calculatedColumnFormula>_xlfn.XLOOKUP(B40,Organizations[Connected organizations],Organizations[Type],"")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6343F4E-11D9-4901-BEA6-2450F2F3217E}" name="WARAYear3" displayName="WARAYear3" ref="B70:N96" totalsRowCount="1" headerRowDxfId="148" totalsRowDxfId="147">
  <tableColumns count="13">
    <tableColumn id="1" xr3:uid="{6A1F93F3-5218-4635-99AB-FE600500E300}" name="Organization" totalsRowLabel="Summa" dataDxfId="146" totalsRowDxfId="61">
      <calculatedColumnFormula>B3</calculatedColumnFormula>
    </tableColumn>
    <tableColumn id="2" xr3:uid="{2D91F432-AD20-4A7B-AAD9-4B206505FB72}" name="Personnel" totalsRowFunction="sum" dataDxfId="145" totalsRowDxfId="60"/>
    <tableColumn id="3" xr3:uid="{6E07C3CD-D280-4972-8D70-9CB186F53835}" name="Events" totalsRowFunction="sum" dataDxfId="144" totalsRowDxfId="59"/>
    <tableColumn id="6" xr3:uid="{6503374B-7354-493C-ADB8-6A4AC2960B55}" name="Capital investments (depreciation costs)" totalsRowFunction="sum" dataDxfId="143" totalsRowDxfId="58"/>
    <tableColumn id="4" xr3:uid="{77C8E4E9-2534-439D-BD58-64B946A97F6F}" name="Operating expenses" totalsRowFunction="sum" dataDxfId="142" totalsRowDxfId="57"/>
    <tableColumn id="8" xr3:uid="{CD464FB2-D6F5-4983-8EAA-023D67341E35}" name="Total costs" totalsRowFunction="sum" dataDxfId="141" totalsRowDxfId="56">
      <calculatedColumnFormula>SUM(WARAYear3[[#This Row],[Personnel]:[Operating expenses]])</calculatedColumnFormula>
    </tableColumn>
    <tableColumn id="9" xr3:uid="{FE24A788-2FA4-4C1E-8DC5-E1489BAD1E79}" name="WASP funding" totalsRowFunction="sum" dataDxfId="140" totalsRowDxfId="55">
      <calculatedColumnFormula>WARAYear3[[#This Row],[Total costs]]-WARAYear3[[#This Row],[In-Kind funding]]</calculatedColumnFormula>
    </tableColumn>
    <tableColumn id="5" xr3:uid="{7755385A-6F4C-43E5-9298-2D233D49D2C7}" name="% of total WASP funding (Company max. 75 %, University max. 30 %,  Publicly funded actor max. 20 %)" dataDxfId="139" totalsRowDxfId="54" dataCellStyle="Procent">
      <calculatedColumnFormula>IFERROR(WARAYear3[[#This Row],[WASP funding]]/WARAYear3[[#Totals],[WASP funding]],0)</calculatedColumnFormula>
    </tableColumn>
    <tableColumn id="10" xr3:uid="{7807AB28-A494-487A-9224-74FB180DEDA0}" name="In-Kind funding" totalsRowFunction="sum" dataDxfId="138" totalsRowDxfId="53">
      <calculatedColumnFormula>WARAYear3[[#This Row],[Total costs]]-WARAYear3[[#This Row],[WASP funding]]</calculatedColumnFormula>
    </tableColumn>
    <tableColumn id="11" xr3:uid="{D84B2E87-D887-4F53-9B15-AAA6D1DF56E4}" name="In-Kind % of total cost" totalsRowFunction="custom" dataDxfId="137" totalsRowDxfId="52">
      <calculatedColumnFormula>IFERROR(WARAYear3[[#This Row],[In-Kind funding]]/(WARAYear3[[#This Row],[WASP funding]]+WARAYear3[[#This Row],[In-Kind funding]]),0)</calculatedColumnFormula>
      <totalsRowFormula>IFERROR(WARAYear3[[#Totals],[In-Kind funding]]/(WARAYear3[[#Totals],[WASP funding]]+WARAYear3[[#Totals],[In-Kind funding]]),0)</totalsRowFormula>
    </tableColumn>
    <tableColumn id="13" xr3:uid="{42BAF97D-4A6C-40F0-A3A8-7AAEB2B50E3F}" name="% of total In-Kind (Company min. 10 % max. 75 %)" dataDxfId="82" totalsRowDxfId="51">
      <calculatedColumnFormula>IFERROR(WARAYear3[[#This Row],[In-Kind funding]]/WARAYear3[[#Totals],[In-Kind funding]],0)</calculatedColumnFormula>
    </tableColumn>
    <tableColumn id="12" xr3:uid="{7A472A58-4273-4554-9F0B-854338DDBDE9}" name="Comment" dataDxfId="80" totalsRowDxfId="50"/>
    <tableColumn id="14" xr3:uid="{C7FC7CED-FE35-47F6-86E9-406ED6D4A39C}" name="HJÄLP (DÖLJ)" dataDxfId="81" totalsRowDxfId="49">
      <calculatedColumnFormula>_xlfn.XLOOKUP(B71,Organizations[Connected organizations],Organizations[Type],"")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98843AE-5F7D-403B-B4C8-E0BAA989EB09}" name="Tabell19" displayName="Tabell19" ref="B110:J131" totalsRowCount="1" dataDxfId="136">
  <tableColumns count="9">
    <tableColumn id="1" xr3:uid="{BB5A2CA9-E2A7-41DC-B62C-3988AF9A657C}" name="Organization" totalsRowLabel="Summa" dataDxfId="135" totalsRowDxfId="134">
      <calculatedColumnFormula>B3</calculatedColumnFormula>
    </tableColumn>
    <tableColumn id="2" xr3:uid="{C367819D-8984-4BD0-BE11-DA9CFFD6A9D6}" name="Personnel" totalsRowFunction="sum" dataDxfId="133" totalsRowDxfId="132">
      <calculatedColumnFormula>SUMIFS(WARAYear1[Personnel],WARAYear1[Organization],Tabell19[[#This Row],[Organization]])+SUMIFS(WARAYear2[Personnel],WARAYear2[Organization],Tabell19[[#This Row],[Organization]])+SUMIFS(WARAYear3[Personnel],WARAYear3[Organization],Tabell19[[#This Row],[Organization]])</calculatedColumnFormula>
    </tableColumn>
    <tableColumn id="3" xr3:uid="{99658D93-7818-4E7E-AE3F-2269049DE95D}" name="Events" totalsRowFunction="sum" dataDxfId="131" totalsRowDxfId="130">
      <calculatedColumnFormula>SUMIFS(WARAYear1[Events],WARAYear1[Organization],Tabell19[[#This Row],[Organization]])+SUMIFS(WARAYear2[Events],WARAYear2[Organization],Tabell19[[#This Row],[Organization]])+SUMIFS(WARAYear3[Events],WARAYear3[Organization],Tabell19[[#This Row],[Organization]])</calculatedColumnFormula>
    </tableColumn>
    <tableColumn id="6" xr3:uid="{0B5BB394-3B1B-4658-A71C-A0F9F4B639E2}" name="Capital investments (depreciation costs)" totalsRowFunction="sum" dataDxfId="129" totalsRowDxfId="128">
      <calculatedColumnFormula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calculatedColumnFormula>
    </tableColumn>
    <tableColumn id="4" xr3:uid="{A038051C-7339-4934-AB43-3C39E28322D9}" name="Operating expenses" totalsRowFunction="sum" dataDxfId="127" totalsRowDxfId="126">
      <calculatedColumnFormula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calculatedColumnFormula>
    </tableColumn>
    <tableColumn id="8" xr3:uid="{DD7A537D-42A6-4226-8AD8-381B7D38FF56}" name="Total costs" totalsRowFunction="sum" dataDxfId="125" totalsRowDxfId="124">
      <calculatedColumnFormula>SUM(Tabell19[[#This Row],[Personnel]:[Operating expenses]])</calculatedColumnFormula>
    </tableColumn>
    <tableColumn id="9" xr3:uid="{11B40080-799F-4AA1-9193-0ACE4DB96E51}" name="WASP Funding" totalsRowFunction="sum" dataDxfId="123" totalsRowDxfId="122">
      <calculatedColumnFormula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calculatedColumnFormula>
    </tableColumn>
    <tableColumn id="10" xr3:uid="{7C6C1C05-090A-4E94-ADF8-94B234089F91}" name="In-Kind Funding" totalsRowFunction="sum" dataDxfId="121" totalsRowDxfId="120">
      <calculatedColumnFormula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calculatedColumnFormula>
    </tableColumn>
    <tableColumn id="11" xr3:uid="{F29A038D-97EC-4159-AADE-E616743AAA27}" name="In-Kind % of total cost" totalsRowFunction="custom" dataDxfId="119" totalsRowDxfId="118" dataCellStyle="Procent">
      <calculatedColumnFormula>IFERROR(Tabell19[[#This Row],[In-Kind Funding]]/(Tabell19[[#This Row],[WASP Funding]]+Tabell19[[#This Row],[In-Kind Funding]]),0)</calculatedColumnFormula>
      <totalsRowFormula>IFERROR(Tabell19[[#Totals],[In-Kind Funding]]/(Tabell19[[#Totals],[WASP Funding]]+Tabell19[[#Totals],[In-Kind Funding]]),0)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E6F9A0D-83BC-4C2D-9DFE-F3A2BA30B0F8}" name="Role" displayName="Role" ref="B7:B12" totalsRowShown="0" headerRowDxfId="117" dataDxfId="116">
  <autoFilter ref="B7:B12" xr:uid="{5E6F9A0D-83BC-4C2D-9DFE-F3A2BA30B0F8}"/>
  <tableColumns count="1">
    <tableColumn id="1" xr3:uid="{548847DF-F170-474D-BFA7-CF9D521CF664}" name="ManagementCoordination" dataDxfId="11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9378BF-84F1-46E3-BD93-94020FA21E52}" name="WARA" displayName="WARA" ref="A2:A8" totalsRowShown="0" headerRowDxfId="114" dataDxfId="113">
  <autoFilter ref="A2:A8" xr:uid="{5A9378BF-84F1-46E3-BD93-94020FA21E52}"/>
  <tableColumns count="1">
    <tableColumn id="1" xr3:uid="{9BDBF733-BE22-47CF-B826-580FD8A50CBE}" name="WARA" dataDxfId="11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5D359B-1D81-4C97-9CFF-758AAF54754C}" name="EXTINT" displayName="EXTINT" ref="C2:C5" totalsRowShown="0" headerRowDxfId="111" dataDxfId="110">
  <autoFilter ref="C2:C5" xr:uid="{745D359B-1D81-4C97-9CFF-758AAF54754C}"/>
  <tableColumns count="1">
    <tableColumn id="1" xr3:uid="{129D79B9-2F65-424A-BFE6-655078ABDCA4}" name="EXT/INT" dataDxfId="10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1DBB46A-ECE2-4D8D-9B61-76E6306EFE57}" name="EventTYPE" displayName="EventTYPE" ref="C7:C17" totalsRowShown="0" headerRowDxfId="108" dataDxfId="107">
  <autoFilter ref="C7:C17" xr:uid="{81DBB46A-ECE2-4D8D-9B61-76E6306EFE57}"/>
  <tableColumns count="1">
    <tableColumn id="1" xr3:uid="{F6373119-3F66-49B8-8AAC-33698D1593C9}" name="TYPE" dataDxfId="10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414807-0130-4104-8D07-D8F8ED8E896D}" name="UNI" displayName="UNI" ref="A17:A26" totalsRowShown="0" headerRowDxfId="105" dataDxfId="104">
  <autoFilter ref="A17:A26" xr:uid="{38414807-0130-4104-8D07-D8F8ED8E896D}"/>
  <tableColumns count="1">
    <tableColumn id="1" xr3:uid="{7DE875E2-E85D-4453-A455-3799BABB2343}" name="UNI" dataDxfId="10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61FDF9-5FAF-4FA2-9AD1-84F1B3A39843}" name="WASPPersonal" displayName="WASPPersonal" ref="A2:I33" totalsRowCount="1" headerRowDxfId="324" dataDxfId="323" totalsRowDxfId="322">
  <tableColumns count="9">
    <tableColumn id="8" xr3:uid="{7D3B5ECC-BAE3-4C74-89D0-2D1E8D339D41}" name="Choose funding type" totalsRowLabel="Summa" dataDxfId="321" totalsRowDxfId="320"/>
    <tableColumn id="1" xr3:uid="{753EC912-66C4-4EC0-BECD-17D2459692E4}" name="Name" dataDxfId="319"/>
    <tableColumn id="2" xr3:uid="{46485979-C297-4A2A-8468-AE21711AAC0C}" name="Organization" dataDxfId="318" totalsRowDxfId="317"/>
    <tableColumn id="9" xr3:uid="{AB7AD8C6-2E3C-4BDA-9897-E0E61DC55DA7}" name="Category" dataDxfId="316" totalsRowDxfId="315"/>
    <tableColumn id="3" xr3:uid="{BB1474DD-0426-4C1D-A2A4-A2039389F8DA}" name="Role in WARA" dataDxfId="314" totalsRowDxfId="313"/>
    <tableColumn id="4" xr3:uid="{C798D51B-DB5F-4D92-8E6C-DAD70B6F6203}" name="Annual working hours" totalsRowFunction="sum" dataDxfId="312" totalsRowDxfId="311"/>
    <tableColumn id="5" xr3:uid="{0A76E7C6-8CAB-4FEE-A791-A2B75CD11E99}" name="Hourly cost (SEK)" dataDxfId="310" totalsRowDxfId="309"/>
    <tableColumn id="6" xr3:uid="{5ED7F5DD-4E08-413B-9CD9-BF64B1654FEC}" name="Total Cost _x000a_incl. LKP &amp; OH (SEK)" totalsRowFunction="sum" dataDxfId="65" totalsRowDxfId="308">
      <calculatedColumnFormula>WASPPersonal[[#This Row],[Annual working hours]]*WASPPersonal[[#This Row],[Hourly cost (SEK)]]</calculatedColumnFormula>
    </tableColumn>
    <tableColumn id="7" xr3:uid="{6FED7812-FC48-409C-A2BE-3E246AF4594D}" name="Comment" dataDxfId="64" totalsRowDxfId="307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7900E26-2FCF-44A6-BF86-517563CCFC0E}" name="MONTH" displayName="MONTH" ref="C20:C33" totalsRowShown="0" headerRowDxfId="102" dataDxfId="101">
  <autoFilter ref="C20:C33" xr:uid="{D7900E26-2FCF-44A6-BF86-517563CCFC0E}"/>
  <tableColumns count="1">
    <tableColumn id="1" xr3:uid="{62A4E943-1887-4425-A943-72F4C27F9DF2}" name="MONTH" dataDxfId="10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8059F0-742D-4785-B2E1-A963DEE466ED}" name="ORGTYPE" displayName="ORGTYPE" ref="A10:A14" totalsRowShown="0" headerRowDxfId="99" dataDxfId="98">
  <autoFilter ref="A10:A14" xr:uid="{648059F0-742D-4785-B2E1-A963DEE466ED}"/>
  <tableColumns count="1">
    <tableColumn id="1" xr3:uid="{347A6D1B-38ED-4618-8D39-7B4DB64E8E9C}" name="ORGTYPE" dataDxfId="9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059CD3D-0574-432D-AB50-4BF413D667DD}" name="Category" displayName="Category" ref="B2:B5" totalsRowShown="0" headerRowDxfId="96">
  <autoFilter ref="B2:B5" xr:uid="{A059CD3D-0574-432D-AB50-4BF413D667DD}"/>
  <tableColumns count="1">
    <tableColumn id="1" xr3:uid="{1B8CB4DC-CE2F-4F19-A5FF-406EDA90A9AB}" name="CATEGORY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C4FACD6-8B93-48E9-8D98-ED7BACFDF932}" name="Tabell27" displayName="Tabell27" ref="B14:B17" totalsRowShown="0" headerRowDxfId="95" dataDxfId="94">
  <autoFilter ref="B14:B17" xr:uid="{8C4FACD6-8B93-48E9-8D98-ED7BACFDF932}"/>
  <tableColumns count="1">
    <tableColumn id="1" xr3:uid="{7B13F9CE-9EF9-4ADD-B218-8B3FD30FC771}" name="ResearchInfrastructure" dataDxfId="9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E3981F1-5A45-4AB7-8364-3DAE35F18D83}" name="Choose" displayName="Choose" ref="B19:B20" totalsRowShown="0" headerRowDxfId="92" dataDxfId="91">
  <autoFilter ref="B19:B20" xr:uid="{3E3981F1-5A45-4AB7-8364-3DAE35F18D83}"/>
  <tableColumns count="1">
    <tableColumn id="1" xr3:uid="{EA4BB954-FDBB-4340-A6C2-213219A35E75}" name="Choose" dataDxfId="9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7810CE-5B04-4C1B-85EF-C00A275FA5CC}" name="Tabell14" displayName="Tabell14" ref="E2:E9" totalsRowShown="0" headerRowDxfId="89">
  <autoFilter ref="E2:E9" xr:uid="{3E7810CE-5B04-4C1B-85EF-C00A275FA5CC}"/>
  <tableColumns count="1">
    <tableColumn id="1" xr3:uid="{8941EAC5-447F-4296-8A05-F6B7096AA34A}" name="Year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FF609D4-A398-469A-80E4-CED3ED08E5B3}" name="FUNDING" displayName="FUNDING" ref="G2:G5" totalsRowShown="0">
  <autoFilter ref="G2:G5" xr:uid="{6FF609D4-A398-469A-80E4-CED3ED08E5B3}"/>
  <tableColumns count="1">
    <tableColumn id="1" xr3:uid="{72A3F245-849F-4AE5-8555-9038CE3DA437}" name="Fund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7946BF-BD93-45A1-B16D-ED7C58A6F86A}" name="INKINDPersonal" displayName="INKINDPersonal" ref="A39:I70" totalsRowCount="1" headerRowDxfId="306" dataDxfId="305" totalsRowDxfId="303" tableBorderDxfId="304">
  <tableColumns count="9">
    <tableColumn id="8" xr3:uid="{682843B9-3949-464A-95BA-FF220CF8173C}" name="." dataDxfId="302" totalsRowDxfId="301"/>
    <tableColumn id="1" xr3:uid="{F36F3AF8-FDF4-4D8D-889B-FDF7D23DAF07}" name="Name" totalsRowLabel="Summa" dataDxfId="300" totalsRowDxfId="299"/>
    <tableColumn id="2" xr3:uid="{91705EDC-D476-4BC3-A184-7DFBE3409618}" name="Organization" dataDxfId="298" totalsRowDxfId="297"/>
    <tableColumn id="9" xr3:uid="{8A5B191A-5799-4A8B-AFC8-C7BD6B08542C}" name="Category" dataDxfId="296" totalsRowDxfId="295"/>
    <tableColumn id="3" xr3:uid="{9E2248E0-AC03-4EC2-B2DC-6600FBAF66CA}" name="Role in WARA" dataDxfId="294" totalsRowDxfId="293"/>
    <tableColumn id="4" xr3:uid="{12EFC86A-B995-4666-8197-62AEB2C87ACE}" name="Annual working hours" totalsRowFunction="sum" dataDxfId="292" totalsRowDxfId="291"/>
    <tableColumn id="5" xr3:uid="{F10C05A9-FC2E-4436-88CF-BEE67448A44A}" name="Hourly cost (SEK)" dataDxfId="290" totalsRowDxfId="289"/>
    <tableColumn id="6" xr3:uid="{16AAEAEF-6B0A-42BB-AFBC-83C4227AF138}" name="Total Cost _x000a_incl. LKP &amp; OH (SEK)" totalsRowFunction="sum" dataDxfId="63" totalsRowDxfId="288">
      <calculatedColumnFormula>INKINDPersonal[[#This Row],[Annual working hours]]*INKINDPersonal[[#This Row],[Hourly cost (SEK)]]</calculatedColumnFormula>
    </tableColumn>
    <tableColumn id="7" xr3:uid="{D96881EF-1761-439E-BA61-3F24949313B6}" name="Comment" dataDxfId="62" totalsRowDxfId="28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E97FEE-1B44-446A-8772-A3D8566FABE8}" name="WASPEvent" displayName="WASPEvent" ref="A2:I23" totalsRowCount="1" headerRowDxfId="286" totalsRowDxfId="285">
  <tableColumns count="9">
    <tableColumn id="6" xr3:uid="{2602D9C6-E0F1-480C-931B-F863D230F21A}" name="Choose funding type" totalsRowLabel="Summa" dataDxfId="284" totalsRowDxfId="283"/>
    <tableColumn id="1" xr3:uid="{4601D772-F965-4AE7-962F-5F1310D88937}" name="Type of event" dataDxfId="282" totalsRowDxfId="281"/>
    <tableColumn id="7" xr3:uid="{80AC33EA-6FE3-4740-8B70-938175BC3492}" name="Organization" dataDxfId="280" totalsRowDxfId="279"/>
    <tableColumn id="9" xr3:uid="{3D1E35CA-6FB3-4143-999A-648514E638D5}" name="Material" totalsRowFunction="sum" dataDxfId="278" totalsRowDxfId="277"/>
    <tableColumn id="8" xr3:uid="{1C344F28-31D1-4B4E-A605-17A203769B28}" name="Travel" totalsRowFunction="sum" dataDxfId="276" totalsRowDxfId="275"/>
    <tableColumn id="2" xr3:uid="{58C24518-FEF2-421D-BE82-043DEA542F79}" name="Total cost (SEK)" totalsRowFunction="sum" dataDxfId="274" totalsRowDxfId="273">
      <calculatedColumnFormula>SUM(WASPEvent[[#This Row],[Material]:[Travel]])</calculatedColumnFormula>
    </tableColumn>
    <tableColumn id="3" xr3:uid="{24B21702-DCBE-477D-97F1-B7A3DE39D41A}" name="External/ Internal" dataDxfId="272" totalsRowDxfId="271"/>
    <tableColumn id="4" xr3:uid="{48F94F32-B235-4AA7-9512-2F1BE01AD79A}" name="Planned dates" dataDxfId="71" totalsRowDxfId="270"/>
    <tableColumn id="5" xr3:uid="{52DA0501-4DFA-4BF5-A274-26D35472BD6E}" name="Comment" dataDxfId="70" totalsRowDxfId="26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A04379-1E18-4FDB-BD50-958286E5A651}" name="INKINDEvent" displayName="INKINDEvent" ref="A39:I60" totalsRowCount="1" tableBorderDxfId="268">
  <tableColumns count="9">
    <tableColumn id="9" xr3:uid="{32560666-0DCE-4A24-98C9-AEE897BD0231}" name="Kolumn1" dataDxfId="267"/>
    <tableColumn id="1" xr3:uid="{EB13FDE6-D653-4C06-BC27-4450AAF192F7}" name="Type of event" totalsRowLabel="Summa" dataDxfId="266"/>
    <tableColumn id="7" xr3:uid="{C1C84904-5C87-47E6-BC16-E5F2FFF6D2CA}" name="Organization" dataDxfId="265"/>
    <tableColumn id="2" xr3:uid="{E92AAEB5-F8A7-45C8-9DA1-7853E2C3EA62}" name="Material" totalsRowFunction="sum" dataDxfId="264" totalsRowDxfId="263"/>
    <tableColumn id="6" xr3:uid="{F92F9BF4-D669-42DD-9E6C-EE4572AF1C66}" name="Travel" totalsRowFunction="sum" dataDxfId="262" totalsRowDxfId="261"/>
    <tableColumn id="3" xr3:uid="{A2A1CA3C-DEF8-48DF-ADAB-DA6F92FFB959}" name="Total cost (SEK)" totalsRowFunction="sum" dataDxfId="260" totalsRowDxfId="259">
      <calculatedColumnFormula>SUM(INKINDEvent[[#This Row],[Material]:[Travel]])</calculatedColumnFormula>
    </tableColumn>
    <tableColumn id="4" xr3:uid="{0CEF98C9-5C96-45B7-9C5B-D26511933860}" name="External/ Internal" dataDxfId="258"/>
    <tableColumn id="5" xr3:uid="{F3E3E266-8C81-482B-A6FB-ACC4AE9655B1}" name="Planned dates" dataDxfId="67"/>
    <tableColumn id="8" xr3:uid="{7D62B730-45BF-4BB2-AB5E-46642498E983}" name="Comment" dataDxfId="6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BF32938-9463-4ABC-8122-8C23905C0DB5}" name="OpenEvent" displayName="OpenEvent" ref="A27:I34" totalsRowCount="1" headerRowDxfId="257" dataDxfId="256">
  <autoFilter ref="A27:I33" xr:uid="{9BF32938-9463-4ABC-8122-8C23905C0D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0" xr3:uid="{9D267181-AFA7-4C38-BBEB-8802AC087781}" name="." dataDxfId="255" totalsRowDxfId="254"/>
    <tableColumn id="1" xr3:uid="{71F4A4B6-0119-44AC-B8F3-9C39B1CB7CE5}" name="Type of event" totalsRowLabel="Summa" dataDxfId="253"/>
    <tableColumn id="2" xr3:uid="{5E02F1B1-C127-40AC-8795-2342AB6650DC}" name="Organization" dataDxfId="252"/>
    <tableColumn id="3" xr3:uid="{1BFEDD2F-4DFF-454A-B5D4-57F44D288AC4}" name="Material" totalsRowFunction="sum" dataDxfId="251" totalsRowDxfId="250"/>
    <tableColumn id="4" xr3:uid="{37D7D186-9A8A-49F1-A27E-4CCEC492F1CC}" name="Travel" totalsRowFunction="sum" dataDxfId="249" totalsRowDxfId="248"/>
    <tableColumn id="5" xr3:uid="{BDDE9E29-A998-49BE-8D6B-AD33A138FE73}" name="Total cost (SEK)" totalsRowFunction="sum" dataDxfId="247" totalsRowDxfId="246">
      <calculatedColumnFormula>SUM(OpenEvent[[#This Row],[Material]:[Travel]])</calculatedColumnFormula>
    </tableColumn>
    <tableColumn id="6" xr3:uid="{64F2D989-62FE-4AD2-BA29-B2B2E9406EA2}" name="External/ Internal" dataDxfId="245"/>
    <tableColumn id="7" xr3:uid="{F46EEFE5-81F7-456A-A135-AF62B9312725}" name="Planned dates" dataDxfId="69"/>
    <tableColumn id="8" xr3:uid="{5798DD22-40FD-4FA8-9168-4DEE82AD0A7C}" name="Comment" dataDxfId="68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1965C5-3F4C-4974-8FE0-F4F492A095D1}" name="WASPCapital" displayName="WASPCapital" ref="A2:I18" totalsRowCount="1" headerRowDxfId="244" dataDxfId="243" totalsRowDxfId="242">
  <tableColumns count="9">
    <tableColumn id="9" xr3:uid="{B578830B-17D1-469E-8B3A-87E7709442DC}" name="Choose funding type" totalsRowLabel="Summa" dataDxfId="241" totalsRowDxfId="240"/>
    <tableColumn id="1" xr3:uid="{90BC1166-4F28-4FAA-9BDD-29012DD59C7E}" name="Type of capital investment" dataDxfId="239" totalsRowDxfId="238"/>
    <tableColumn id="2" xr3:uid="{514D8995-B345-445C-B972-C9AB7B0A72AC}" name="Organization" dataDxfId="237" totalsRowDxfId="236"/>
    <tableColumn id="8" xr3:uid="{8E5ABFDA-36E7-401D-82B8-602FA77DBFF1}" name="Date of purchase" dataDxfId="235" totalsRowDxfId="234"/>
    <tableColumn id="3" xr3:uid="{B8D4A340-8907-4EA0-A6FF-FE010744DE77}" name="Purchase cost" totalsRowFunction="sum" dataDxfId="233" totalsRowDxfId="232"/>
    <tableColumn id="4" xr3:uid="{6A53D6CA-5B9D-456F-AD53-363A0B3F6916}" name="Utilization rate in WASP %" dataDxfId="231" totalsRowDxfId="230" dataCellStyle="Procent"/>
    <tableColumn id="5" xr3:uid="{721EBBC9-5E43-4ADA-AF17-45E4066B8BC9}" name="Depreciation period (years)" dataDxfId="229" totalsRowDxfId="228"/>
    <tableColumn id="7" xr3:uid="{BEEA492D-0445-4842-9252-424BD0ABDD55}" name="Depreciation cost (SEK)" totalsRowFunction="sum" dataDxfId="73" totalsRowDxfId="227">
      <calculatedColumnFormula>IFERROR((WASPCapital[[#This Row],[Purchase cost]]/WASPCapital[[#This Row],[Depreciation period (years)]])*(WASPCapital[[#This Row],[Utilization rate in WASP %]]), 0)</calculatedColumnFormula>
    </tableColumn>
    <tableColumn id="6" xr3:uid="{B44DEF88-B524-49BD-86C1-6C2E5FA324EA}" name="Comment" dataDxfId="72" totalsRowDxfId="2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7A715F2-12F0-4B07-BAB4-2D8FCE940F2A}" name="WASPOperating" displayName="WASPOperating" ref="A22:I38" totalsRowCount="1" headerRowDxfId="225" dataDxfId="224" totalsRowDxfId="223">
  <tableColumns count="9">
    <tableColumn id="4" xr3:uid="{A31E9838-A95D-4F1B-A334-420869264AC7}" name="Choose funding type" totalsRowLabel="Summa" dataDxfId="222" totalsRowDxfId="221"/>
    <tableColumn id="1" xr3:uid="{E8684488-492E-45C1-BFF7-C83FEF13A93F}" name="Type of operating expense" dataDxfId="220"/>
    <tableColumn id="2" xr3:uid="{80790BA6-134B-4214-A5E9-420C2CA7B59D}" name="Organization" dataDxfId="219" totalsRowDxfId="218"/>
    <tableColumn id="3" xr3:uid="{E23E891C-45DE-4BB8-91C4-7DDB0BE62C88}" name="." dataDxfId="217"/>
    <tableColumn id="13" xr3:uid="{3476B7B6-8F54-4BCB-8A1D-BDFAD3078DA5}" name="Total cost" totalsRowFunction="sum" dataDxfId="216" totalsRowDxfId="215"/>
    <tableColumn id="12" xr3:uid="{11308565-8760-412C-B6A0-082314F7CD78}" name=".4" dataDxfId="214" totalsRowDxfId="213"/>
    <tableColumn id="11" xr3:uid="{DD16DFD5-288C-4747-B00A-316A5F2A6B90}" name=".3" dataDxfId="212" totalsRowDxfId="211"/>
    <tableColumn id="10" xr3:uid="{FBD41DC6-53B4-467B-AF5A-0F526800B307}" name=".2" dataDxfId="79" totalsRowDxfId="210"/>
    <tableColumn id="6" xr3:uid="{06597C21-B515-47C4-BEF1-7FCDA5383AB0}" name="Comment" dataDxfId="78" totalsRowDxfId="20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A0DEDC6-0A37-4F22-B84B-7790BA3DCFAC}" name="INKINDCapital" displayName="INKINDCapital" ref="A43:I59" totalsRowCount="1" headerRowDxfId="208" dataDxfId="207" totalsRowDxfId="206">
  <tableColumns count="9">
    <tableColumn id="9" xr3:uid="{EEBC5260-4E35-43D0-B7AB-3226829FC9C8}" name="." dataDxfId="205"/>
    <tableColumn id="1" xr3:uid="{2CE1DFBD-FA9A-46A3-BAD0-4800F46687F4}" name="Type of capital investment" totalsRowLabel="Summa" dataDxfId="204" totalsRowDxfId="203"/>
    <tableColumn id="2" xr3:uid="{2E875D39-E41B-4E16-B422-CC5A20CB2D47}" name="Organization" dataDxfId="202" totalsRowDxfId="201"/>
    <tableColumn id="8" xr3:uid="{11385D46-6BEE-4283-875A-54502F49A9AD}" name="Date of purchase" dataDxfId="200" totalsRowDxfId="199"/>
    <tableColumn id="3" xr3:uid="{3A4E4F4C-25E0-44C2-B2FA-7251B631CEC3}" name="Purchase cost" totalsRowFunction="sum" dataDxfId="198" totalsRowDxfId="197"/>
    <tableColumn id="4" xr3:uid="{90943BB0-E470-442A-9766-45599F8992E0}" name="Utilization rate in WASP %" dataDxfId="196" totalsRowDxfId="195" dataCellStyle="Procent"/>
    <tableColumn id="5" xr3:uid="{BBA7D737-9D0A-46A8-8D5F-87E8C1B73D10}" name="Depreciation period (years)" dataDxfId="194" totalsRowDxfId="193"/>
    <tableColumn id="7" xr3:uid="{B1FAD758-DEA2-4608-9215-53893791AD8B}" name="Depreciation cost (SEK)" totalsRowFunction="sum" dataDxfId="77" totalsRowDxfId="192">
      <calculatedColumnFormula>IFERROR((INKINDCapital[[#This Row],[Purchase cost]]/INKINDCapital[[#This Row],[Depreciation period (years)]])*(INKINDCapital[[#This Row],[Utilization rate in WASP %]]), 0)</calculatedColumnFormula>
    </tableColumn>
    <tableColumn id="6" xr3:uid="{1323758F-A05C-4352-A778-480F42FE582D}" name="Comment" dataDxfId="76" totalsRowDxfId="19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4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4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D77E-E52F-4340-8A2C-EE51C283BEDA}">
  <sheetPr>
    <tabColor theme="9" tint="0.39997558519241921"/>
  </sheetPr>
  <dimension ref="A1:I47"/>
  <sheetViews>
    <sheetView showGridLines="0" zoomScaleNormal="100" workbookViewId="0">
      <selection activeCell="B53" sqref="B53"/>
    </sheetView>
  </sheetViews>
  <sheetFormatPr defaultRowHeight="15" x14ac:dyDescent="0.25"/>
  <cols>
    <col min="1" max="1" width="63.7109375" customWidth="1"/>
    <col min="2" max="2" width="19.140625" customWidth="1"/>
    <col min="3" max="3" width="76.140625" customWidth="1"/>
  </cols>
  <sheetData>
    <row r="1" spans="1:3" ht="22.5" customHeight="1" thickBot="1" x14ac:dyDescent="0.35">
      <c r="A1" s="112" t="s">
        <v>28</v>
      </c>
      <c r="C1" s="121" t="s">
        <v>73</v>
      </c>
    </row>
    <row r="2" spans="1:3" ht="15.75" customHeight="1" x14ac:dyDescent="0.25">
      <c r="A2" s="223" t="s">
        <v>22</v>
      </c>
      <c r="C2" s="119" t="s">
        <v>108</v>
      </c>
    </row>
    <row r="3" spans="1:3" ht="16.5" customHeight="1" x14ac:dyDescent="0.25">
      <c r="A3" s="224"/>
      <c r="C3" s="119" t="s">
        <v>112</v>
      </c>
    </row>
    <row r="4" spans="1:3" ht="15.75" customHeight="1" x14ac:dyDescent="0.25">
      <c r="A4" s="224"/>
      <c r="C4" s="119" t="s">
        <v>113</v>
      </c>
    </row>
    <row r="5" spans="1:3" ht="16.5" customHeight="1" x14ac:dyDescent="0.25">
      <c r="A5" s="224"/>
      <c r="C5" s="119" t="s">
        <v>109</v>
      </c>
    </row>
    <row r="6" spans="1:3" ht="15.75" x14ac:dyDescent="0.25">
      <c r="A6" s="224"/>
      <c r="C6" s="119" t="s">
        <v>110</v>
      </c>
    </row>
    <row r="7" spans="1:3" ht="15" customHeight="1" thickBot="1" x14ac:dyDescent="0.3">
      <c r="A7" s="225"/>
      <c r="C7" s="120" t="s">
        <v>111</v>
      </c>
    </row>
    <row r="8" spans="1:3" ht="15" customHeight="1" thickBot="1" x14ac:dyDescent="0.3">
      <c r="C8" s="113"/>
    </row>
    <row r="9" spans="1:3" ht="15.75" customHeight="1" x14ac:dyDescent="0.25">
      <c r="A9" s="220" t="s">
        <v>75</v>
      </c>
    </row>
    <row r="10" spans="1:3" ht="15.75" customHeight="1" x14ac:dyDescent="0.25">
      <c r="A10" s="221"/>
    </row>
    <row r="11" spans="1:3" ht="15.75" customHeight="1" x14ac:dyDescent="0.25">
      <c r="A11" s="221"/>
    </row>
    <row r="12" spans="1:3" ht="15.75" customHeight="1" x14ac:dyDescent="0.25">
      <c r="A12" s="221"/>
    </row>
    <row r="13" spans="1:3" x14ac:dyDescent="0.25">
      <c r="A13" s="221"/>
    </row>
    <row r="14" spans="1:3" ht="29.25" customHeight="1" thickBot="1" x14ac:dyDescent="0.3">
      <c r="A14" s="222"/>
    </row>
    <row r="15" spans="1:3" ht="15" customHeight="1" thickBot="1" x14ac:dyDescent="0.3"/>
    <row r="16" spans="1:3" ht="15.75" customHeight="1" x14ac:dyDescent="0.25">
      <c r="A16" s="220" t="s">
        <v>74</v>
      </c>
      <c r="C16" s="113"/>
    </row>
    <row r="17" spans="1:9" ht="15" customHeight="1" x14ac:dyDescent="0.25">
      <c r="A17" s="221"/>
    </row>
    <row r="18" spans="1:9" x14ac:dyDescent="0.25">
      <c r="A18" s="221"/>
    </row>
    <row r="19" spans="1:9" x14ac:dyDescent="0.25">
      <c r="A19" s="221"/>
    </row>
    <row r="20" spans="1:9" ht="30.75" customHeight="1" thickBot="1" x14ac:dyDescent="0.3">
      <c r="A20" s="222"/>
      <c r="D20" s="6"/>
    </row>
    <row r="21" spans="1:9" ht="18.75" customHeight="1" x14ac:dyDescent="0.25"/>
    <row r="22" spans="1:9" ht="32.25" customHeight="1" x14ac:dyDescent="0.3">
      <c r="A22" s="114" t="s">
        <v>38</v>
      </c>
      <c r="B22" s="114" t="s">
        <v>14</v>
      </c>
      <c r="I22" s="115"/>
    </row>
    <row r="23" spans="1:9" ht="17.25" customHeight="1" x14ac:dyDescent="0.3">
      <c r="A23" s="128" t="s">
        <v>118</v>
      </c>
      <c r="B23" s="116" t="s">
        <v>85</v>
      </c>
      <c r="I23" s="115"/>
    </row>
    <row r="24" spans="1:9" ht="17.25" customHeight="1" x14ac:dyDescent="0.3">
      <c r="A24" s="128" t="s">
        <v>118</v>
      </c>
      <c r="B24" s="117" t="s">
        <v>85</v>
      </c>
      <c r="I24" s="115"/>
    </row>
    <row r="25" spans="1:9" ht="17.25" customHeight="1" x14ac:dyDescent="0.3">
      <c r="A25" s="128" t="s">
        <v>118</v>
      </c>
      <c r="B25" s="117" t="s">
        <v>85</v>
      </c>
      <c r="I25" s="115"/>
    </row>
    <row r="26" spans="1:9" ht="17.25" customHeight="1" x14ac:dyDescent="0.25">
      <c r="A26" s="128" t="s">
        <v>118</v>
      </c>
      <c r="B26" s="116" t="s">
        <v>86</v>
      </c>
    </row>
    <row r="27" spans="1:9" ht="17.25" customHeight="1" x14ac:dyDescent="0.25">
      <c r="A27" s="128" t="s">
        <v>118</v>
      </c>
      <c r="B27" s="116" t="s">
        <v>86</v>
      </c>
    </row>
    <row r="28" spans="1:9" ht="17.25" customHeight="1" x14ac:dyDescent="0.25">
      <c r="A28" s="128" t="s">
        <v>118</v>
      </c>
      <c r="B28" s="116" t="s">
        <v>86</v>
      </c>
    </row>
    <row r="29" spans="1:9" ht="17.25" customHeight="1" x14ac:dyDescent="0.25">
      <c r="A29" s="128" t="s">
        <v>118</v>
      </c>
      <c r="B29" s="128" t="s">
        <v>22</v>
      </c>
    </row>
    <row r="30" spans="1:9" ht="17.25" customHeight="1" x14ac:dyDescent="0.25">
      <c r="A30" s="43" t="s">
        <v>118</v>
      </c>
      <c r="B30" s="43" t="s">
        <v>22</v>
      </c>
    </row>
    <row r="31" spans="1:9" ht="17.25" customHeight="1" x14ac:dyDescent="0.25">
      <c r="A31" s="128" t="s">
        <v>118</v>
      </c>
      <c r="B31" s="43" t="s">
        <v>22</v>
      </c>
    </row>
    <row r="32" spans="1:9" ht="17.25" customHeight="1" x14ac:dyDescent="0.25">
      <c r="A32" s="128" t="s">
        <v>118</v>
      </c>
      <c r="B32" s="43" t="s">
        <v>22</v>
      </c>
    </row>
    <row r="33" spans="1:2" ht="17.25" customHeight="1" x14ac:dyDescent="0.25">
      <c r="A33" s="128" t="s">
        <v>118</v>
      </c>
      <c r="B33" s="43" t="s">
        <v>22</v>
      </c>
    </row>
    <row r="34" spans="1:2" ht="17.25" customHeight="1" x14ac:dyDescent="0.25">
      <c r="A34" s="128" t="s">
        <v>118</v>
      </c>
      <c r="B34" s="43" t="s">
        <v>22</v>
      </c>
    </row>
    <row r="35" spans="1:2" ht="17.25" customHeight="1" x14ac:dyDescent="0.25">
      <c r="A35" s="128" t="s">
        <v>118</v>
      </c>
      <c r="B35" s="43" t="s">
        <v>22</v>
      </c>
    </row>
    <row r="36" spans="1:2" ht="17.25" customHeight="1" x14ac:dyDescent="0.25">
      <c r="A36" s="128" t="s">
        <v>118</v>
      </c>
      <c r="B36" s="43" t="s">
        <v>22</v>
      </c>
    </row>
    <row r="37" spans="1:2" ht="17.25" customHeight="1" x14ac:dyDescent="0.25">
      <c r="A37" s="128" t="s">
        <v>118</v>
      </c>
      <c r="B37" s="43" t="s">
        <v>22</v>
      </c>
    </row>
    <row r="38" spans="1:2" ht="17.25" customHeight="1" x14ac:dyDescent="0.25">
      <c r="A38" s="128" t="s">
        <v>118</v>
      </c>
      <c r="B38" s="43" t="s">
        <v>22</v>
      </c>
    </row>
    <row r="39" spans="1:2" ht="17.25" customHeight="1" x14ac:dyDescent="0.25">
      <c r="A39" s="128" t="s">
        <v>118</v>
      </c>
      <c r="B39" s="43" t="s">
        <v>22</v>
      </c>
    </row>
    <row r="40" spans="1:2" ht="17.25" customHeight="1" x14ac:dyDescent="0.25">
      <c r="A40" s="128" t="s">
        <v>118</v>
      </c>
      <c r="B40" s="43" t="s">
        <v>22</v>
      </c>
    </row>
    <row r="41" spans="1:2" ht="17.25" customHeight="1" x14ac:dyDescent="0.25">
      <c r="A41" s="128" t="s">
        <v>118</v>
      </c>
      <c r="B41" s="43" t="s">
        <v>22</v>
      </c>
    </row>
    <row r="42" spans="1:2" ht="17.25" customHeight="1" x14ac:dyDescent="0.25">
      <c r="A42" s="128" t="s">
        <v>118</v>
      </c>
      <c r="B42" s="43" t="s">
        <v>22</v>
      </c>
    </row>
    <row r="43" spans="1:2" ht="17.25" customHeight="1" x14ac:dyDescent="0.25">
      <c r="A43" s="128" t="s">
        <v>118</v>
      </c>
      <c r="B43" s="43" t="s">
        <v>22</v>
      </c>
    </row>
    <row r="44" spans="1:2" ht="17.25" customHeight="1" x14ac:dyDescent="0.25">
      <c r="A44" s="128" t="s">
        <v>118</v>
      </c>
      <c r="B44" s="43" t="s">
        <v>22</v>
      </c>
    </row>
    <row r="45" spans="1:2" ht="17.25" customHeight="1" x14ac:dyDescent="0.25">
      <c r="A45" s="128" t="s">
        <v>118</v>
      </c>
      <c r="B45" s="43" t="s">
        <v>22</v>
      </c>
    </row>
    <row r="46" spans="1:2" ht="17.25" customHeight="1" x14ac:dyDescent="0.25">
      <c r="A46" s="128" t="s">
        <v>118</v>
      </c>
      <c r="B46" s="43" t="s">
        <v>22</v>
      </c>
    </row>
    <row r="47" spans="1:2" ht="17.25" customHeight="1" x14ac:dyDescent="0.25">
      <c r="A47" s="128" t="s">
        <v>118</v>
      </c>
      <c r="B47" s="26" t="s">
        <v>22</v>
      </c>
    </row>
  </sheetData>
  <sheetProtection algorithmName="SHA-512" hashValue="42hGq4ugZdGh4gLfRVt2anyY/aIEnqZOXEA6XSlOl8KJoXdCu9/xp3cK4VBSufkk4R+IxqR50BbzsxwnFsxwBA==" saltValue="8FSlhJkhGqmIjkGBSC4FdQ==" spinCount="100000" sheet="1" scenarios="1" formatColumns="0" formatRows="0" sort="0" autoFilter="0"/>
  <mergeCells count="3">
    <mergeCell ref="A16:A20"/>
    <mergeCell ref="A9:A14"/>
    <mergeCell ref="A2:A7"/>
  </mergeCells>
  <phoneticPr fontId="31" type="noConversion"/>
  <dataValidations count="3">
    <dataValidation allowBlank="1" showInputMessage="1" showErrorMessage="1" errorTitle="WARA" error="Choose your WARA in the dropdown." sqref="A9" xr:uid="{6A6E11B0-C43B-488D-B00C-750E14CE0BA7}"/>
    <dataValidation type="list" allowBlank="1" showInputMessage="1" showErrorMessage="1" errorTitle="UNI" error="Choose a university in the dropdown." sqref="B29:B47" xr:uid="{B0381D06-737E-4918-9F1D-49C21A92A510}">
      <formula1>ListaORGTYPE</formula1>
    </dataValidation>
    <dataValidation allowBlank="1" showInputMessage="1" showErrorMessage="1" errorTitle="UNI" error="Choose a university in the dropdown." sqref="B23:B28" xr:uid="{04A266F6-9532-442F-A5D7-924EE2993FAE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WARA" error="Choose your WARA in the dropdown." xr:uid="{935945D8-6B96-484D-8593-50CF6A8C4C3F}">
          <x14:formula1>
            <xm:f>'DATA (DÖLJ)'!$A$3:$A$8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1025"/>
  <sheetViews>
    <sheetView showGridLines="0" zoomScaleNormal="100" workbookViewId="0">
      <selection activeCell="G34" sqref="G34"/>
    </sheetView>
  </sheetViews>
  <sheetFormatPr defaultColWidth="14.42578125" defaultRowHeight="15" customHeight="1" x14ac:dyDescent="0.25"/>
  <cols>
    <col min="1" max="1" width="9.5703125" bestFit="1" customWidth="1"/>
    <col min="2" max="2" width="28.42578125" customWidth="1"/>
    <col min="3" max="3" width="26.85546875" customWidth="1"/>
    <col min="4" max="4" width="27.140625" bestFit="1" customWidth="1"/>
    <col min="5" max="5" width="21.42578125" bestFit="1" customWidth="1"/>
    <col min="6" max="6" width="11.7109375" bestFit="1" customWidth="1"/>
    <col min="7" max="7" width="14.7109375" customWidth="1"/>
    <col min="8" max="8" width="12.140625" customWidth="1"/>
    <col min="9" max="9" width="75.140625" customWidth="1"/>
    <col min="10" max="22" width="8.85546875" customWidth="1"/>
  </cols>
  <sheetData>
    <row r="1" spans="1:24" ht="29.1" customHeight="1" thickBot="1" x14ac:dyDescent="0.35">
      <c r="A1" s="15" t="s">
        <v>40</v>
      </c>
      <c r="B1" s="208" t="s">
        <v>156</v>
      </c>
      <c r="C1" s="27" t="s">
        <v>56</v>
      </c>
      <c r="D1" s="16"/>
      <c r="E1" s="16"/>
      <c r="F1" s="16"/>
      <c r="G1" s="82"/>
      <c r="H1" s="82"/>
      <c r="I1" s="17"/>
    </row>
    <row r="2" spans="1:24" ht="47.45" customHeight="1" x14ac:dyDescent="0.25">
      <c r="A2" s="83" t="s">
        <v>130</v>
      </c>
      <c r="B2" s="1" t="s">
        <v>2</v>
      </c>
      <c r="C2" s="1" t="s">
        <v>3</v>
      </c>
      <c r="D2" s="1" t="s">
        <v>93</v>
      </c>
      <c r="E2" s="1" t="s">
        <v>4</v>
      </c>
      <c r="F2" s="63" t="s">
        <v>5</v>
      </c>
      <c r="G2" s="83" t="s">
        <v>6</v>
      </c>
      <c r="H2" s="83" t="s">
        <v>104</v>
      </c>
      <c r="I2" s="84" t="s">
        <v>0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72" t="s">
        <v>22</v>
      </c>
      <c r="B3" s="31" t="s">
        <v>16</v>
      </c>
      <c r="C3" s="29" t="s">
        <v>118</v>
      </c>
      <c r="D3" s="29" t="s">
        <v>22</v>
      </c>
      <c r="E3" s="29" t="s">
        <v>106</v>
      </c>
      <c r="F3" s="33">
        <v>0</v>
      </c>
      <c r="G3" s="33">
        <v>0</v>
      </c>
      <c r="H3" s="28">
        <f>WASPPersonal[[#This Row],[Annual working hours]]*WASPPersonal[[#This Row],[Hourly cost (SEK)]]</f>
        <v>0</v>
      </c>
      <c r="I3" s="249"/>
    </row>
    <row r="4" spans="1:24" x14ac:dyDescent="0.25">
      <c r="A4" s="172" t="s">
        <v>22</v>
      </c>
      <c r="B4" s="31" t="s">
        <v>16</v>
      </c>
      <c r="C4" s="29" t="s">
        <v>118</v>
      </c>
      <c r="D4" s="29" t="s">
        <v>22</v>
      </c>
      <c r="E4" s="29" t="s">
        <v>106</v>
      </c>
      <c r="F4" s="33">
        <v>0</v>
      </c>
      <c r="G4" s="33">
        <v>0</v>
      </c>
      <c r="H4" s="28">
        <f>WASPPersonal[[#This Row],[Annual working hours]]*WASPPersonal[[#This Row],[Hourly cost (SEK)]]</f>
        <v>0</v>
      </c>
      <c r="I4" s="249"/>
      <c r="K4" s="3"/>
    </row>
    <row r="5" spans="1:24" x14ac:dyDescent="0.25">
      <c r="A5" s="172" t="s">
        <v>22</v>
      </c>
      <c r="B5" s="31" t="s">
        <v>16</v>
      </c>
      <c r="C5" s="29" t="s">
        <v>118</v>
      </c>
      <c r="D5" s="29" t="s">
        <v>22</v>
      </c>
      <c r="E5" s="29" t="s">
        <v>106</v>
      </c>
      <c r="F5" s="33">
        <v>0</v>
      </c>
      <c r="G5" s="33">
        <v>0</v>
      </c>
      <c r="H5" s="28">
        <f>WASPPersonal[[#This Row],[Annual working hours]]*WASPPersonal[[#This Row],[Hourly cost (SEK)]]</f>
        <v>0</v>
      </c>
      <c r="I5" s="249"/>
      <c r="K5" s="3"/>
    </row>
    <row r="6" spans="1:24" x14ac:dyDescent="0.25">
      <c r="A6" s="172" t="s">
        <v>22</v>
      </c>
      <c r="B6" s="31" t="s">
        <v>16</v>
      </c>
      <c r="C6" s="29" t="s">
        <v>118</v>
      </c>
      <c r="D6" s="29" t="s">
        <v>22</v>
      </c>
      <c r="E6" s="29" t="s">
        <v>106</v>
      </c>
      <c r="F6" s="33">
        <v>0</v>
      </c>
      <c r="G6" s="33">
        <v>0</v>
      </c>
      <c r="H6" s="28">
        <f>WASPPersonal[[#This Row],[Annual working hours]]*WASPPersonal[[#This Row],[Hourly cost (SEK)]]</f>
        <v>0</v>
      </c>
      <c r="I6" s="249"/>
      <c r="K6" s="6"/>
    </row>
    <row r="7" spans="1:24" x14ac:dyDescent="0.25">
      <c r="A7" s="172" t="s">
        <v>22</v>
      </c>
      <c r="B7" s="31" t="s">
        <v>16</v>
      </c>
      <c r="C7" s="29" t="s">
        <v>118</v>
      </c>
      <c r="D7" s="29" t="s">
        <v>22</v>
      </c>
      <c r="E7" s="29" t="s">
        <v>106</v>
      </c>
      <c r="F7" s="33">
        <v>0</v>
      </c>
      <c r="G7" s="33">
        <v>0</v>
      </c>
      <c r="H7" s="28">
        <f>WASPPersonal[[#This Row],[Annual working hours]]*WASPPersonal[[#This Row],[Hourly cost (SEK)]]</f>
        <v>0</v>
      </c>
      <c r="I7" s="249"/>
      <c r="K7" s="6"/>
    </row>
    <row r="8" spans="1:24" x14ac:dyDescent="0.25">
      <c r="A8" s="172" t="s">
        <v>22</v>
      </c>
      <c r="B8" s="31" t="s">
        <v>16</v>
      </c>
      <c r="C8" s="29" t="s">
        <v>118</v>
      </c>
      <c r="D8" s="29" t="s">
        <v>22</v>
      </c>
      <c r="E8" s="29" t="s">
        <v>106</v>
      </c>
      <c r="F8" s="33">
        <v>0</v>
      </c>
      <c r="G8" s="33">
        <v>0</v>
      </c>
      <c r="H8" s="28">
        <f>WASPPersonal[[#This Row],[Annual working hours]]*WASPPersonal[[#This Row],[Hourly cost (SEK)]]</f>
        <v>0</v>
      </c>
      <c r="I8" s="249"/>
      <c r="K8" s="6"/>
    </row>
    <row r="9" spans="1:24" x14ac:dyDescent="0.25">
      <c r="A9" s="172" t="s">
        <v>22</v>
      </c>
      <c r="B9" s="31" t="s">
        <v>16</v>
      </c>
      <c r="C9" s="29" t="s">
        <v>118</v>
      </c>
      <c r="D9" s="29" t="s">
        <v>22</v>
      </c>
      <c r="E9" s="29" t="s">
        <v>106</v>
      </c>
      <c r="F9" s="33">
        <v>0</v>
      </c>
      <c r="G9" s="33">
        <v>0</v>
      </c>
      <c r="H9" s="28">
        <f>WASPPersonal[[#This Row],[Annual working hours]]*WASPPersonal[[#This Row],[Hourly cost (SEK)]]</f>
        <v>0</v>
      </c>
      <c r="I9" s="249"/>
    </row>
    <row r="10" spans="1:24" x14ac:dyDescent="0.25">
      <c r="A10" s="172" t="s">
        <v>22</v>
      </c>
      <c r="B10" s="31" t="s">
        <v>16</v>
      </c>
      <c r="C10" s="29" t="s">
        <v>118</v>
      </c>
      <c r="D10" s="29" t="s">
        <v>22</v>
      </c>
      <c r="E10" s="29" t="s">
        <v>106</v>
      </c>
      <c r="F10" s="33">
        <v>0</v>
      </c>
      <c r="G10" s="33">
        <v>0</v>
      </c>
      <c r="H10" s="28">
        <f>WASPPersonal[[#This Row],[Annual working hours]]*WASPPersonal[[#This Row],[Hourly cost (SEK)]]</f>
        <v>0</v>
      </c>
      <c r="I10" s="249"/>
    </row>
    <row r="11" spans="1:24" x14ac:dyDescent="0.25">
      <c r="A11" s="172" t="s">
        <v>22</v>
      </c>
      <c r="B11" s="31" t="s">
        <v>16</v>
      </c>
      <c r="C11" s="29" t="s">
        <v>118</v>
      </c>
      <c r="D11" s="29" t="s">
        <v>22</v>
      </c>
      <c r="E11" s="29" t="s">
        <v>106</v>
      </c>
      <c r="F11" s="33">
        <v>0</v>
      </c>
      <c r="G11" s="33">
        <v>0</v>
      </c>
      <c r="H11" s="28">
        <f>WASPPersonal[[#This Row],[Annual working hours]]*WASPPersonal[[#This Row],[Hourly cost (SEK)]]</f>
        <v>0</v>
      </c>
      <c r="I11" s="249"/>
    </row>
    <row r="12" spans="1:24" x14ac:dyDescent="0.25">
      <c r="A12" s="172" t="s">
        <v>22</v>
      </c>
      <c r="B12" s="31" t="s">
        <v>16</v>
      </c>
      <c r="C12" s="29" t="s">
        <v>118</v>
      </c>
      <c r="D12" s="29" t="s">
        <v>22</v>
      </c>
      <c r="E12" s="29" t="s">
        <v>106</v>
      </c>
      <c r="F12" s="33">
        <v>0</v>
      </c>
      <c r="G12" s="33">
        <v>0</v>
      </c>
      <c r="H12" s="28">
        <f>WASPPersonal[[#This Row],[Annual working hours]]*WASPPersonal[[#This Row],[Hourly cost (SEK)]]</f>
        <v>0</v>
      </c>
      <c r="I12" s="249"/>
    </row>
    <row r="13" spans="1:24" x14ac:dyDescent="0.25">
      <c r="A13" s="172" t="s">
        <v>22</v>
      </c>
      <c r="B13" s="31" t="s">
        <v>16</v>
      </c>
      <c r="C13" s="29" t="s">
        <v>118</v>
      </c>
      <c r="D13" s="29" t="s">
        <v>22</v>
      </c>
      <c r="E13" s="29" t="s">
        <v>106</v>
      </c>
      <c r="F13" s="33">
        <v>0</v>
      </c>
      <c r="G13" s="33">
        <v>0</v>
      </c>
      <c r="H13" s="28">
        <f>WASPPersonal[[#This Row],[Annual working hours]]*WASPPersonal[[#This Row],[Hourly cost (SEK)]]</f>
        <v>0</v>
      </c>
      <c r="I13" s="249"/>
    </row>
    <row r="14" spans="1:24" x14ac:dyDescent="0.25">
      <c r="A14" s="172" t="s">
        <v>22</v>
      </c>
      <c r="B14" s="31" t="s">
        <v>16</v>
      </c>
      <c r="C14" s="29" t="s">
        <v>118</v>
      </c>
      <c r="D14" s="29" t="s">
        <v>22</v>
      </c>
      <c r="E14" s="29" t="s">
        <v>106</v>
      </c>
      <c r="F14" s="33">
        <v>0</v>
      </c>
      <c r="G14" s="33">
        <v>0</v>
      </c>
      <c r="H14" s="28">
        <f>WASPPersonal[[#This Row],[Annual working hours]]*WASPPersonal[[#This Row],[Hourly cost (SEK)]]</f>
        <v>0</v>
      </c>
      <c r="I14" s="249"/>
      <c r="K14" s="85"/>
      <c r="L14" s="85"/>
    </row>
    <row r="15" spans="1:24" x14ac:dyDescent="0.25">
      <c r="A15" s="172" t="s">
        <v>22</v>
      </c>
      <c r="B15" s="31" t="s">
        <v>16</v>
      </c>
      <c r="C15" s="29" t="s">
        <v>118</v>
      </c>
      <c r="D15" s="29" t="s">
        <v>22</v>
      </c>
      <c r="E15" s="29" t="s">
        <v>106</v>
      </c>
      <c r="F15" s="33">
        <v>0</v>
      </c>
      <c r="G15" s="33">
        <v>0</v>
      </c>
      <c r="H15" s="28">
        <f>WASPPersonal[[#This Row],[Annual working hours]]*WASPPersonal[[#This Row],[Hourly cost (SEK)]]</f>
        <v>0</v>
      </c>
      <c r="I15" s="249"/>
      <c r="K15" s="85"/>
      <c r="L15" s="85"/>
    </row>
    <row r="16" spans="1:24" x14ac:dyDescent="0.25">
      <c r="A16" s="172" t="s">
        <v>22</v>
      </c>
      <c r="B16" s="31" t="s">
        <v>16</v>
      </c>
      <c r="C16" s="29" t="s">
        <v>118</v>
      </c>
      <c r="D16" s="29" t="s">
        <v>22</v>
      </c>
      <c r="E16" s="29" t="s">
        <v>106</v>
      </c>
      <c r="F16" s="33">
        <v>0</v>
      </c>
      <c r="G16" s="33">
        <v>0</v>
      </c>
      <c r="H16" s="28">
        <f>WASPPersonal[[#This Row],[Annual working hours]]*WASPPersonal[[#This Row],[Hourly cost (SEK)]]</f>
        <v>0</v>
      </c>
      <c r="I16" s="249"/>
      <c r="K16" s="85"/>
      <c r="L16" s="85"/>
    </row>
    <row r="17" spans="1:12" x14ac:dyDescent="0.25">
      <c r="A17" s="172" t="s">
        <v>22</v>
      </c>
      <c r="B17" s="31" t="s">
        <v>16</v>
      </c>
      <c r="C17" s="29" t="s">
        <v>118</v>
      </c>
      <c r="D17" s="29" t="s">
        <v>22</v>
      </c>
      <c r="E17" s="29" t="s">
        <v>106</v>
      </c>
      <c r="F17" s="33">
        <v>0</v>
      </c>
      <c r="G17" s="33">
        <v>0</v>
      </c>
      <c r="H17" s="28">
        <f>WASPPersonal[[#This Row],[Annual working hours]]*WASPPersonal[[#This Row],[Hourly cost (SEK)]]</f>
        <v>0</v>
      </c>
      <c r="I17" s="249"/>
      <c r="K17" s="85"/>
      <c r="L17" s="85"/>
    </row>
    <row r="18" spans="1:12" x14ac:dyDescent="0.25">
      <c r="A18" s="172" t="s">
        <v>22</v>
      </c>
      <c r="B18" s="31" t="s">
        <v>16</v>
      </c>
      <c r="C18" s="29" t="s">
        <v>118</v>
      </c>
      <c r="D18" s="29" t="s">
        <v>22</v>
      </c>
      <c r="E18" s="29" t="s">
        <v>106</v>
      </c>
      <c r="F18" s="33">
        <v>0</v>
      </c>
      <c r="G18" s="33">
        <v>0</v>
      </c>
      <c r="H18" s="28">
        <f>WASPPersonal[[#This Row],[Annual working hours]]*WASPPersonal[[#This Row],[Hourly cost (SEK)]]</f>
        <v>0</v>
      </c>
      <c r="I18" s="249"/>
      <c r="K18" s="85"/>
      <c r="L18" s="85"/>
    </row>
    <row r="19" spans="1:12" x14ac:dyDescent="0.25">
      <c r="A19" s="172" t="s">
        <v>22</v>
      </c>
      <c r="B19" s="31" t="s">
        <v>16</v>
      </c>
      <c r="C19" s="29" t="s">
        <v>118</v>
      </c>
      <c r="D19" s="29" t="s">
        <v>22</v>
      </c>
      <c r="E19" s="29" t="s">
        <v>106</v>
      </c>
      <c r="F19" s="33">
        <v>0</v>
      </c>
      <c r="G19" s="33">
        <v>0</v>
      </c>
      <c r="H19" s="28">
        <f>WASPPersonal[[#This Row],[Annual working hours]]*WASPPersonal[[#This Row],[Hourly cost (SEK)]]</f>
        <v>0</v>
      </c>
      <c r="I19" s="249"/>
      <c r="K19" s="85"/>
      <c r="L19" s="85"/>
    </row>
    <row r="20" spans="1:12" x14ac:dyDescent="0.25">
      <c r="A20" s="172" t="s">
        <v>22</v>
      </c>
      <c r="B20" s="31" t="s">
        <v>16</v>
      </c>
      <c r="C20" s="29" t="s">
        <v>118</v>
      </c>
      <c r="D20" s="29" t="s">
        <v>22</v>
      </c>
      <c r="E20" s="29" t="s">
        <v>106</v>
      </c>
      <c r="F20" s="33">
        <v>0</v>
      </c>
      <c r="G20" s="33">
        <v>0</v>
      </c>
      <c r="H20" s="28">
        <f>WASPPersonal[[#This Row],[Annual working hours]]*WASPPersonal[[#This Row],[Hourly cost (SEK)]]</f>
        <v>0</v>
      </c>
      <c r="I20" s="249"/>
      <c r="K20" s="85"/>
      <c r="L20" s="85"/>
    </row>
    <row r="21" spans="1:12" x14ac:dyDescent="0.25">
      <c r="A21" s="172" t="s">
        <v>22</v>
      </c>
      <c r="B21" s="31" t="s">
        <v>16</v>
      </c>
      <c r="C21" s="29" t="s">
        <v>118</v>
      </c>
      <c r="D21" s="29" t="s">
        <v>22</v>
      </c>
      <c r="E21" s="29" t="s">
        <v>106</v>
      </c>
      <c r="F21" s="33">
        <v>0</v>
      </c>
      <c r="G21" s="33">
        <v>0</v>
      </c>
      <c r="H21" s="28">
        <f>WASPPersonal[[#This Row],[Annual working hours]]*WASPPersonal[[#This Row],[Hourly cost (SEK)]]</f>
        <v>0</v>
      </c>
      <c r="I21" s="249"/>
      <c r="K21" s="85"/>
      <c r="L21" s="85"/>
    </row>
    <row r="22" spans="1:12" x14ac:dyDescent="0.25">
      <c r="A22" s="172" t="s">
        <v>22</v>
      </c>
      <c r="B22" s="31" t="s">
        <v>16</v>
      </c>
      <c r="C22" s="29" t="s">
        <v>118</v>
      </c>
      <c r="D22" s="29" t="s">
        <v>22</v>
      </c>
      <c r="E22" s="29" t="s">
        <v>106</v>
      </c>
      <c r="F22" s="33">
        <v>0</v>
      </c>
      <c r="G22" s="33">
        <v>0</v>
      </c>
      <c r="H22" s="28">
        <f>WASPPersonal[[#This Row],[Annual working hours]]*WASPPersonal[[#This Row],[Hourly cost (SEK)]]</f>
        <v>0</v>
      </c>
      <c r="I22" s="249"/>
      <c r="K22" s="85"/>
      <c r="L22" s="85"/>
    </row>
    <row r="23" spans="1:12" x14ac:dyDescent="0.25">
      <c r="A23" s="172" t="s">
        <v>22</v>
      </c>
      <c r="B23" s="31" t="s">
        <v>16</v>
      </c>
      <c r="C23" s="29" t="s">
        <v>118</v>
      </c>
      <c r="D23" s="29" t="s">
        <v>22</v>
      </c>
      <c r="E23" s="29" t="s">
        <v>106</v>
      </c>
      <c r="F23" s="33">
        <v>0</v>
      </c>
      <c r="G23" s="33">
        <v>0</v>
      </c>
      <c r="H23" s="28">
        <f>WASPPersonal[[#This Row],[Annual working hours]]*WASPPersonal[[#This Row],[Hourly cost (SEK)]]</f>
        <v>0</v>
      </c>
      <c r="I23" s="249"/>
      <c r="K23" s="85"/>
      <c r="L23" s="85"/>
    </row>
    <row r="24" spans="1:12" x14ac:dyDescent="0.25">
      <c r="A24" s="172" t="s">
        <v>22</v>
      </c>
      <c r="B24" s="31" t="s">
        <v>16</v>
      </c>
      <c r="C24" s="29" t="s">
        <v>118</v>
      </c>
      <c r="D24" s="29" t="s">
        <v>22</v>
      </c>
      <c r="E24" s="29" t="s">
        <v>106</v>
      </c>
      <c r="F24" s="33">
        <v>0</v>
      </c>
      <c r="G24" s="33">
        <v>0</v>
      </c>
      <c r="H24" s="28">
        <f>WASPPersonal[[#This Row],[Annual working hours]]*WASPPersonal[[#This Row],[Hourly cost (SEK)]]</f>
        <v>0</v>
      </c>
      <c r="I24" s="249"/>
      <c r="K24" s="85"/>
      <c r="L24" s="85"/>
    </row>
    <row r="25" spans="1:12" x14ac:dyDescent="0.25">
      <c r="A25" s="172" t="s">
        <v>22</v>
      </c>
      <c r="B25" s="141" t="s">
        <v>16</v>
      </c>
      <c r="C25" s="29" t="s">
        <v>118</v>
      </c>
      <c r="D25" s="29" t="s">
        <v>22</v>
      </c>
      <c r="E25" s="29" t="s">
        <v>106</v>
      </c>
      <c r="F25" s="33">
        <v>0</v>
      </c>
      <c r="G25" s="33">
        <v>0</v>
      </c>
      <c r="H25" s="28">
        <f>WASPPersonal[[#This Row],[Annual working hours]]*WASPPersonal[[#This Row],[Hourly cost (SEK)]]</f>
        <v>0</v>
      </c>
      <c r="I25" s="249"/>
      <c r="K25" s="85"/>
      <c r="L25" s="85"/>
    </row>
    <row r="26" spans="1:12" x14ac:dyDescent="0.25">
      <c r="A26" s="172" t="s">
        <v>22</v>
      </c>
      <c r="B26" s="31" t="s">
        <v>16</v>
      </c>
      <c r="C26" s="29" t="s">
        <v>118</v>
      </c>
      <c r="D26" s="29" t="s">
        <v>22</v>
      </c>
      <c r="E26" s="29" t="s">
        <v>106</v>
      </c>
      <c r="F26" s="33">
        <v>0</v>
      </c>
      <c r="G26" s="33">
        <v>0</v>
      </c>
      <c r="H26" s="28">
        <f>WASPPersonal[[#This Row],[Annual working hours]]*WASPPersonal[[#This Row],[Hourly cost (SEK)]]</f>
        <v>0</v>
      </c>
      <c r="I26" s="249"/>
      <c r="K26" s="85"/>
      <c r="L26" s="85"/>
    </row>
    <row r="27" spans="1:12" x14ac:dyDescent="0.25">
      <c r="A27" s="172" t="s">
        <v>22</v>
      </c>
      <c r="B27" s="31" t="s">
        <v>16</v>
      </c>
      <c r="C27" s="29" t="s">
        <v>118</v>
      </c>
      <c r="D27" s="29" t="s">
        <v>22</v>
      </c>
      <c r="E27" s="29" t="s">
        <v>106</v>
      </c>
      <c r="F27" s="33">
        <v>0</v>
      </c>
      <c r="G27" s="33">
        <v>0</v>
      </c>
      <c r="H27" s="28">
        <f>WASPPersonal[[#This Row],[Annual working hours]]*WASPPersonal[[#This Row],[Hourly cost (SEK)]]</f>
        <v>0</v>
      </c>
      <c r="I27" s="249"/>
      <c r="K27" s="85"/>
      <c r="L27" s="85"/>
    </row>
    <row r="28" spans="1:12" x14ac:dyDescent="0.25">
      <c r="A28" s="172" t="s">
        <v>22</v>
      </c>
      <c r="B28" s="31" t="s">
        <v>16</v>
      </c>
      <c r="C28" s="29" t="s">
        <v>118</v>
      </c>
      <c r="D28" s="29" t="s">
        <v>22</v>
      </c>
      <c r="E28" s="29" t="s">
        <v>106</v>
      </c>
      <c r="F28" s="33">
        <v>0</v>
      </c>
      <c r="G28" s="33">
        <v>0</v>
      </c>
      <c r="H28" s="28">
        <f>WASPPersonal[[#This Row],[Annual working hours]]*WASPPersonal[[#This Row],[Hourly cost (SEK)]]</f>
        <v>0</v>
      </c>
      <c r="I28" s="249"/>
      <c r="K28" s="85"/>
      <c r="L28" s="85"/>
    </row>
    <row r="29" spans="1:12" x14ac:dyDescent="0.25">
      <c r="A29" s="172" t="s">
        <v>22</v>
      </c>
      <c r="B29" s="31" t="s">
        <v>16</v>
      </c>
      <c r="C29" s="29" t="s">
        <v>118</v>
      </c>
      <c r="D29" s="29" t="s">
        <v>22</v>
      </c>
      <c r="E29" s="29" t="s">
        <v>106</v>
      </c>
      <c r="F29" s="33">
        <v>0</v>
      </c>
      <c r="G29" s="33">
        <v>0</v>
      </c>
      <c r="H29" s="28">
        <f>WASPPersonal[[#This Row],[Annual working hours]]*WASPPersonal[[#This Row],[Hourly cost (SEK)]]</f>
        <v>0</v>
      </c>
      <c r="I29" s="249"/>
      <c r="K29" s="85"/>
      <c r="L29" s="85"/>
    </row>
    <row r="30" spans="1:12" ht="15.75" customHeight="1" x14ac:dyDescent="0.25">
      <c r="A30" s="172" t="s">
        <v>22</v>
      </c>
      <c r="B30" s="31" t="s">
        <v>16</v>
      </c>
      <c r="C30" s="29" t="s">
        <v>118</v>
      </c>
      <c r="D30" s="29" t="s">
        <v>22</v>
      </c>
      <c r="E30" s="29" t="s">
        <v>106</v>
      </c>
      <c r="F30" s="33">
        <v>0</v>
      </c>
      <c r="G30" s="33">
        <v>0</v>
      </c>
      <c r="H30" s="28">
        <f>WASPPersonal[[#This Row],[Annual working hours]]*WASPPersonal[[#This Row],[Hourly cost (SEK)]]</f>
        <v>0</v>
      </c>
      <c r="I30" s="249"/>
      <c r="K30" s="85"/>
      <c r="L30" s="85"/>
    </row>
    <row r="31" spans="1:12" ht="15.75" customHeight="1" x14ac:dyDescent="0.25">
      <c r="A31" s="172" t="s">
        <v>22</v>
      </c>
      <c r="B31" s="31" t="s">
        <v>16</v>
      </c>
      <c r="C31" s="29" t="s">
        <v>118</v>
      </c>
      <c r="D31" s="29" t="s">
        <v>22</v>
      </c>
      <c r="E31" s="29" t="s">
        <v>106</v>
      </c>
      <c r="F31" s="33">
        <v>0</v>
      </c>
      <c r="G31" s="33">
        <v>0</v>
      </c>
      <c r="H31" s="28">
        <f>WASPPersonal[[#This Row],[Annual working hours]]*WASPPersonal[[#This Row],[Hourly cost (SEK)]]</f>
        <v>0</v>
      </c>
      <c r="I31" s="249"/>
      <c r="K31" s="85"/>
      <c r="L31" s="85"/>
    </row>
    <row r="32" spans="1:12" ht="15.75" customHeight="1" x14ac:dyDescent="0.25">
      <c r="A32" s="172" t="s">
        <v>22</v>
      </c>
      <c r="B32" s="31" t="s">
        <v>16</v>
      </c>
      <c r="C32" s="29" t="s">
        <v>118</v>
      </c>
      <c r="D32" s="29" t="s">
        <v>22</v>
      </c>
      <c r="E32" s="29" t="s">
        <v>106</v>
      </c>
      <c r="F32" s="33">
        <v>0</v>
      </c>
      <c r="G32" s="33">
        <v>0</v>
      </c>
      <c r="H32" s="28">
        <f>WASPPersonal[[#This Row],[Annual working hours]]*WASPPersonal[[#This Row],[Hourly cost (SEK)]]</f>
        <v>0</v>
      </c>
      <c r="I32" s="249"/>
      <c r="J32" s="85"/>
      <c r="K32" s="85"/>
    </row>
    <row r="33" spans="1:12" ht="15.75" customHeight="1" x14ac:dyDescent="0.25">
      <c r="A33" s="10" t="s">
        <v>15</v>
      </c>
      <c r="C33" s="10"/>
      <c r="D33" s="10"/>
      <c r="E33" s="10"/>
      <c r="F33" s="86">
        <f>SUBTOTAL(109,WASPPersonal[Annual working hours])</f>
        <v>0</v>
      </c>
      <c r="G33" s="87"/>
      <c r="H33" s="38">
        <f>SUBTOTAL(109,WASPPersonal[Total Cost 
incl. LKP &amp; OH (SEK)])</f>
        <v>0</v>
      </c>
      <c r="I33" s="10"/>
      <c r="J33" s="85"/>
      <c r="K33" s="85"/>
    </row>
    <row r="34" spans="1:12" ht="15.75" customHeight="1" x14ac:dyDescent="0.25">
      <c r="A34" s="10"/>
      <c r="B34" s="10"/>
      <c r="C34" s="12"/>
      <c r="D34" s="12"/>
      <c r="E34" s="88"/>
      <c r="F34" s="89" t="s">
        <v>124</v>
      </c>
      <c r="G34" s="90">
        <f>IFERROR(SUMIF(WASPPersonal[Category],"Management &amp; Coordination",WASPPersonal[Total Cost 
incl. LKP &amp; OH (SEK)])/WASPPersonal[[#Totals],[Total Cost 
incl. LKP &amp; OH (SEK)]],0)</f>
        <v>0</v>
      </c>
      <c r="H34" s="74" t="s">
        <v>97</v>
      </c>
      <c r="J34" s="85"/>
    </row>
    <row r="35" spans="1:12" ht="15.75" customHeight="1" x14ac:dyDescent="0.25">
      <c r="A35" s="10"/>
      <c r="B35" s="10"/>
      <c r="C35" s="12"/>
      <c r="D35" s="91"/>
      <c r="E35" s="91"/>
      <c r="F35" s="92" t="s">
        <v>102</v>
      </c>
      <c r="G35" s="93">
        <f>IFERROR(SUMIF(WASPPersonal[Category],"Research Infrastructure",WASPPersonal[Total Cost 
incl. LKP &amp; OH (SEK)])/WASPPersonal[[#Totals],[Total Cost 
incl. LKP &amp; OH (SEK)]],0)</f>
        <v>0</v>
      </c>
      <c r="H35" s="74" t="s">
        <v>103</v>
      </c>
      <c r="J35" s="85"/>
    </row>
    <row r="36" spans="1:12" ht="27.6" customHeight="1" x14ac:dyDescent="0.25">
      <c r="D36" s="2"/>
      <c r="E36" s="94"/>
      <c r="F36" s="2"/>
      <c r="J36" s="85"/>
    </row>
    <row r="37" spans="1:12" ht="15.75" thickBot="1" x14ac:dyDescent="0.3">
      <c r="K37" s="85"/>
      <c r="L37" s="85"/>
    </row>
    <row r="38" spans="1:12" ht="27.6" customHeight="1" thickBot="1" x14ac:dyDescent="0.35">
      <c r="A38" s="95" t="s">
        <v>8</v>
      </c>
      <c r="B38" s="209" t="s">
        <v>156</v>
      </c>
      <c r="C38" s="32" t="s">
        <v>56</v>
      </c>
      <c r="D38" s="18"/>
      <c r="E38" s="18"/>
      <c r="F38" s="18"/>
      <c r="G38" s="18"/>
      <c r="H38" s="18"/>
      <c r="I38" s="19"/>
      <c r="K38" s="85"/>
      <c r="L38" s="85"/>
    </row>
    <row r="39" spans="1:12" ht="15.75" customHeight="1" x14ac:dyDescent="0.25">
      <c r="A39" s="104" t="s">
        <v>139</v>
      </c>
      <c r="B39" s="1" t="s">
        <v>2</v>
      </c>
      <c r="C39" s="1" t="s">
        <v>3</v>
      </c>
      <c r="D39" s="1" t="s">
        <v>93</v>
      </c>
      <c r="E39" s="1" t="s">
        <v>4</v>
      </c>
      <c r="F39" s="63" t="s">
        <v>5</v>
      </c>
      <c r="G39" s="83" t="s">
        <v>6</v>
      </c>
      <c r="H39" s="83" t="s">
        <v>104</v>
      </c>
      <c r="I39" s="84" t="s">
        <v>0</v>
      </c>
      <c r="K39" s="85"/>
      <c r="L39" s="85"/>
    </row>
    <row r="40" spans="1:12" ht="15.75" customHeight="1" x14ac:dyDescent="0.25">
      <c r="A40" s="146"/>
      <c r="B40" s="31" t="s">
        <v>16</v>
      </c>
      <c r="C40" s="29" t="s">
        <v>118</v>
      </c>
      <c r="D40" s="29" t="s">
        <v>22</v>
      </c>
      <c r="E40" s="29" t="s">
        <v>106</v>
      </c>
      <c r="F40" s="118">
        <v>0</v>
      </c>
      <c r="G40" s="33">
        <v>0</v>
      </c>
      <c r="H40" s="28">
        <f>INKINDPersonal[[#This Row],[Annual working hours]]*INKINDPersonal[[#This Row],[Hourly cost (SEK)]]</f>
        <v>0</v>
      </c>
      <c r="I40" s="249"/>
      <c r="K40" s="85"/>
      <c r="L40" s="85"/>
    </row>
    <row r="41" spans="1:12" ht="15.75" customHeight="1" x14ac:dyDescent="0.25">
      <c r="A41" s="146"/>
      <c r="B41" s="31" t="s">
        <v>16</v>
      </c>
      <c r="C41" s="29" t="s">
        <v>118</v>
      </c>
      <c r="D41" s="29" t="s">
        <v>22</v>
      </c>
      <c r="E41" s="29" t="s">
        <v>106</v>
      </c>
      <c r="F41" s="118">
        <v>0</v>
      </c>
      <c r="G41" s="33">
        <v>0</v>
      </c>
      <c r="H41" s="28">
        <f>INKINDPersonal[[#This Row],[Annual working hours]]*INKINDPersonal[[#This Row],[Hourly cost (SEK)]]</f>
        <v>0</v>
      </c>
      <c r="I41" s="249"/>
      <c r="K41" s="85"/>
      <c r="L41" s="85"/>
    </row>
    <row r="42" spans="1:12" ht="15.75" customHeight="1" x14ac:dyDescent="0.25">
      <c r="A42" s="146"/>
      <c r="B42" s="31" t="s">
        <v>16</v>
      </c>
      <c r="C42" s="29" t="s">
        <v>118</v>
      </c>
      <c r="D42" s="29" t="s">
        <v>22</v>
      </c>
      <c r="E42" s="29" t="s">
        <v>106</v>
      </c>
      <c r="F42" s="118">
        <v>0</v>
      </c>
      <c r="G42" s="33">
        <v>0</v>
      </c>
      <c r="H42" s="28">
        <f>INKINDPersonal[[#This Row],[Annual working hours]]*INKINDPersonal[[#This Row],[Hourly cost (SEK)]]</f>
        <v>0</v>
      </c>
      <c r="I42" s="249"/>
      <c r="K42" s="85"/>
      <c r="L42" s="85"/>
    </row>
    <row r="43" spans="1:12" ht="15.75" customHeight="1" x14ac:dyDescent="0.25">
      <c r="A43" s="146"/>
      <c r="B43" s="31" t="s">
        <v>16</v>
      </c>
      <c r="C43" s="29" t="s">
        <v>118</v>
      </c>
      <c r="D43" s="29" t="s">
        <v>22</v>
      </c>
      <c r="E43" s="29" t="s">
        <v>106</v>
      </c>
      <c r="F43" s="118">
        <v>0</v>
      </c>
      <c r="G43" s="33">
        <v>0</v>
      </c>
      <c r="H43" s="28">
        <f>INKINDPersonal[[#This Row],[Annual working hours]]*INKINDPersonal[[#This Row],[Hourly cost (SEK)]]</f>
        <v>0</v>
      </c>
      <c r="I43" s="249"/>
      <c r="K43" s="85"/>
      <c r="L43" s="85"/>
    </row>
    <row r="44" spans="1:12" ht="15.75" customHeight="1" x14ac:dyDescent="0.25">
      <c r="A44" s="146"/>
      <c r="B44" s="31" t="s">
        <v>16</v>
      </c>
      <c r="C44" s="29" t="s">
        <v>118</v>
      </c>
      <c r="D44" s="29" t="s">
        <v>22</v>
      </c>
      <c r="E44" s="29" t="s">
        <v>106</v>
      </c>
      <c r="F44" s="118">
        <v>0</v>
      </c>
      <c r="G44" s="33">
        <v>0</v>
      </c>
      <c r="H44" s="28">
        <f>INKINDPersonal[[#This Row],[Annual working hours]]*INKINDPersonal[[#This Row],[Hourly cost (SEK)]]</f>
        <v>0</v>
      </c>
      <c r="I44" s="249"/>
    </row>
    <row r="45" spans="1:12" ht="15.75" customHeight="1" x14ac:dyDescent="0.25">
      <c r="A45" s="146"/>
      <c r="B45" s="31" t="s">
        <v>16</v>
      </c>
      <c r="C45" s="29" t="s">
        <v>118</v>
      </c>
      <c r="D45" s="29" t="s">
        <v>22</v>
      </c>
      <c r="E45" s="29" t="s">
        <v>106</v>
      </c>
      <c r="F45" s="118">
        <v>0</v>
      </c>
      <c r="G45" s="33">
        <v>0</v>
      </c>
      <c r="H45" s="28">
        <f>INKINDPersonal[[#This Row],[Annual working hours]]*INKINDPersonal[[#This Row],[Hourly cost (SEK)]]</f>
        <v>0</v>
      </c>
      <c r="I45" s="249"/>
    </row>
    <row r="46" spans="1:12" ht="15.75" customHeight="1" x14ac:dyDescent="0.25">
      <c r="A46" s="146"/>
      <c r="B46" s="31" t="s">
        <v>16</v>
      </c>
      <c r="C46" s="29" t="s">
        <v>118</v>
      </c>
      <c r="D46" s="29" t="s">
        <v>22</v>
      </c>
      <c r="E46" s="29" t="s">
        <v>106</v>
      </c>
      <c r="F46" s="118">
        <v>0</v>
      </c>
      <c r="G46" s="33">
        <v>0</v>
      </c>
      <c r="H46" s="28">
        <f>INKINDPersonal[[#This Row],[Annual working hours]]*INKINDPersonal[[#This Row],[Hourly cost (SEK)]]</f>
        <v>0</v>
      </c>
      <c r="I46" s="249"/>
    </row>
    <row r="47" spans="1:12" ht="15.75" customHeight="1" x14ac:dyDescent="0.25">
      <c r="A47" s="146"/>
      <c r="B47" s="31" t="s">
        <v>16</v>
      </c>
      <c r="C47" s="29" t="s">
        <v>118</v>
      </c>
      <c r="D47" s="29" t="s">
        <v>22</v>
      </c>
      <c r="E47" s="29" t="s">
        <v>106</v>
      </c>
      <c r="F47" s="118">
        <v>0</v>
      </c>
      <c r="G47" s="33">
        <v>0</v>
      </c>
      <c r="H47" s="28">
        <f>INKINDPersonal[[#This Row],[Annual working hours]]*INKINDPersonal[[#This Row],[Hourly cost (SEK)]]</f>
        <v>0</v>
      </c>
      <c r="I47" s="249"/>
    </row>
    <row r="48" spans="1:12" ht="15.75" customHeight="1" x14ac:dyDescent="0.25">
      <c r="A48" s="146"/>
      <c r="B48" s="31" t="s">
        <v>16</v>
      </c>
      <c r="C48" s="29" t="s">
        <v>118</v>
      </c>
      <c r="D48" s="29" t="s">
        <v>22</v>
      </c>
      <c r="E48" s="29" t="s">
        <v>106</v>
      </c>
      <c r="F48" s="118">
        <v>0</v>
      </c>
      <c r="G48" s="33">
        <v>0</v>
      </c>
      <c r="H48" s="28">
        <f>INKINDPersonal[[#This Row],[Annual working hours]]*INKINDPersonal[[#This Row],[Hourly cost (SEK)]]</f>
        <v>0</v>
      </c>
      <c r="I48" s="249"/>
    </row>
    <row r="49" spans="1:9" ht="15.75" customHeight="1" x14ac:dyDescent="0.25">
      <c r="A49" s="146"/>
      <c r="B49" s="31" t="s">
        <v>16</v>
      </c>
      <c r="C49" s="29" t="s">
        <v>118</v>
      </c>
      <c r="D49" s="29" t="s">
        <v>22</v>
      </c>
      <c r="E49" s="29" t="s">
        <v>106</v>
      </c>
      <c r="F49" s="118">
        <v>0</v>
      </c>
      <c r="G49" s="33">
        <v>0</v>
      </c>
      <c r="H49" s="28">
        <f>INKINDPersonal[[#This Row],[Annual working hours]]*INKINDPersonal[[#This Row],[Hourly cost (SEK)]]</f>
        <v>0</v>
      </c>
      <c r="I49" s="249"/>
    </row>
    <row r="50" spans="1:9" ht="15.75" customHeight="1" x14ac:dyDescent="0.25">
      <c r="A50" s="146"/>
      <c r="B50" s="31" t="s">
        <v>16</v>
      </c>
      <c r="C50" s="29" t="s">
        <v>118</v>
      </c>
      <c r="D50" s="29" t="s">
        <v>22</v>
      </c>
      <c r="E50" s="29" t="s">
        <v>106</v>
      </c>
      <c r="F50" s="118">
        <v>0</v>
      </c>
      <c r="G50" s="33">
        <v>0</v>
      </c>
      <c r="H50" s="28">
        <f>INKINDPersonal[[#This Row],[Annual working hours]]*INKINDPersonal[[#This Row],[Hourly cost (SEK)]]</f>
        <v>0</v>
      </c>
      <c r="I50" s="249"/>
    </row>
    <row r="51" spans="1:9" ht="15.75" customHeight="1" x14ac:dyDescent="0.25">
      <c r="A51" s="146"/>
      <c r="B51" s="31" t="s">
        <v>16</v>
      </c>
      <c r="C51" s="29" t="s">
        <v>118</v>
      </c>
      <c r="D51" s="29" t="s">
        <v>22</v>
      </c>
      <c r="E51" s="29" t="s">
        <v>106</v>
      </c>
      <c r="F51" s="118">
        <v>0</v>
      </c>
      <c r="G51" s="33">
        <v>0</v>
      </c>
      <c r="H51" s="28">
        <f>INKINDPersonal[[#This Row],[Annual working hours]]*INKINDPersonal[[#This Row],[Hourly cost (SEK)]]</f>
        <v>0</v>
      </c>
      <c r="I51" s="249"/>
    </row>
    <row r="52" spans="1:9" ht="15.75" customHeight="1" x14ac:dyDescent="0.25">
      <c r="A52" s="146"/>
      <c r="B52" s="31" t="s">
        <v>16</v>
      </c>
      <c r="C52" s="29" t="s">
        <v>118</v>
      </c>
      <c r="D52" s="29" t="s">
        <v>22</v>
      </c>
      <c r="E52" s="29" t="s">
        <v>106</v>
      </c>
      <c r="F52" s="118">
        <v>0</v>
      </c>
      <c r="G52" s="33">
        <v>0</v>
      </c>
      <c r="H52" s="28">
        <f>INKINDPersonal[[#This Row],[Annual working hours]]*INKINDPersonal[[#This Row],[Hourly cost (SEK)]]</f>
        <v>0</v>
      </c>
      <c r="I52" s="249"/>
    </row>
    <row r="53" spans="1:9" ht="15.75" customHeight="1" x14ac:dyDescent="0.25">
      <c r="A53" s="146"/>
      <c r="B53" s="31" t="s">
        <v>16</v>
      </c>
      <c r="C53" s="29" t="s">
        <v>118</v>
      </c>
      <c r="D53" s="29" t="s">
        <v>22</v>
      </c>
      <c r="E53" s="29" t="s">
        <v>106</v>
      </c>
      <c r="F53" s="118">
        <v>0</v>
      </c>
      <c r="G53" s="33">
        <v>0</v>
      </c>
      <c r="H53" s="28">
        <f>INKINDPersonal[[#This Row],[Annual working hours]]*INKINDPersonal[[#This Row],[Hourly cost (SEK)]]</f>
        <v>0</v>
      </c>
      <c r="I53" s="249"/>
    </row>
    <row r="54" spans="1:9" ht="15.75" customHeight="1" x14ac:dyDescent="0.25">
      <c r="A54" s="146"/>
      <c r="B54" s="31" t="s">
        <v>16</v>
      </c>
      <c r="C54" s="29" t="s">
        <v>118</v>
      </c>
      <c r="D54" s="29" t="s">
        <v>22</v>
      </c>
      <c r="E54" s="29" t="s">
        <v>106</v>
      </c>
      <c r="F54" s="118">
        <v>0</v>
      </c>
      <c r="G54" s="33">
        <v>0</v>
      </c>
      <c r="H54" s="28">
        <f>INKINDPersonal[[#This Row],[Annual working hours]]*INKINDPersonal[[#This Row],[Hourly cost (SEK)]]</f>
        <v>0</v>
      </c>
      <c r="I54" s="249"/>
    </row>
    <row r="55" spans="1:9" ht="15.75" customHeight="1" x14ac:dyDescent="0.25">
      <c r="A55" s="146"/>
      <c r="B55" s="31" t="s">
        <v>16</v>
      </c>
      <c r="C55" s="29" t="s">
        <v>118</v>
      </c>
      <c r="D55" s="29" t="s">
        <v>22</v>
      </c>
      <c r="E55" s="29" t="s">
        <v>106</v>
      </c>
      <c r="F55" s="118">
        <v>0</v>
      </c>
      <c r="G55" s="33">
        <v>0</v>
      </c>
      <c r="H55" s="28">
        <f>INKINDPersonal[[#This Row],[Annual working hours]]*INKINDPersonal[[#This Row],[Hourly cost (SEK)]]</f>
        <v>0</v>
      </c>
      <c r="I55" s="249"/>
    </row>
    <row r="56" spans="1:9" ht="15.75" customHeight="1" x14ac:dyDescent="0.25">
      <c r="A56" s="146"/>
      <c r="B56" s="31" t="s">
        <v>16</v>
      </c>
      <c r="C56" s="29" t="s">
        <v>118</v>
      </c>
      <c r="D56" s="29" t="s">
        <v>22</v>
      </c>
      <c r="E56" s="29" t="s">
        <v>106</v>
      </c>
      <c r="F56" s="118">
        <v>0</v>
      </c>
      <c r="G56" s="33">
        <v>0</v>
      </c>
      <c r="H56" s="28">
        <f>INKINDPersonal[[#This Row],[Annual working hours]]*INKINDPersonal[[#This Row],[Hourly cost (SEK)]]</f>
        <v>0</v>
      </c>
      <c r="I56" s="249"/>
    </row>
    <row r="57" spans="1:9" ht="15.75" customHeight="1" x14ac:dyDescent="0.25">
      <c r="A57" s="146"/>
      <c r="B57" s="31" t="s">
        <v>16</v>
      </c>
      <c r="C57" s="29" t="s">
        <v>118</v>
      </c>
      <c r="D57" s="29" t="s">
        <v>22</v>
      </c>
      <c r="E57" s="29" t="s">
        <v>106</v>
      </c>
      <c r="F57" s="118">
        <v>0</v>
      </c>
      <c r="G57" s="33">
        <v>0</v>
      </c>
      <c r="H57" s="28">
        <f>INKINDPersonal[[#This Row],[Annual working hours]]*INKINDPersonal[[#This Row],[Hourly cost (SEK)]]</f>
        <v>0</v>
      </c>
      <c r="I57" s="249"/>
    </row>
    <row r="58" spans="1:9" ht="15.75" customHeight="1" x14ac:dyDescent="0.25">
      <c r="A58" s="146"/>
      <c r="B58" s="31" t="s">
        <v>16</v>
      </c>
      <c r="C58" s="29" t="s">
        <v>118</v>
      </c>
      <c r="D58" s="29" t="s">
        <v>22</v>
      </c>
      <c r="E58" s="29" t="s">
        <v>106</v>
      </c>
      <c r="F58" s="118">
        <v>0</v>
      </c>
      <c r="G58" s="33">
        <v>0</v>
      </c>
      <c r="H58" s="28">
        <f>INKINDPersonal[[#This Row],[Annual working hours]]*INKINDPersonal[[#This Row],[Hourly cost (SEK)]]</f>
        <v>0</v>
      </c>
      <c r="I58" s="249"/>
    </row>
    <row r="59" spans="1:9" ht="15.75" customHeight="1" x14ac:dyDescent="0.25">
      <c r="A59" s="146"/>
      <c r="B59" s="31" t="s">
        <v>16</v>
      </c>
      <c r="C59" s="29" t="s">
        <v>118</v>
      </c>
      <c r="D59" s="29" t="s">
        <v>22</v>
      </c>
      <c r="E59" s="29" t="s">
        <v>106</v>
      </c>
      <c r="F59" s="118">
        <v>0</v>
      </c>
      <c r="G59" s="33">
        <v>0</v>
      </c>
      <c r="H59" s="28">
        <f>INKINDPersonal[[#This Row],[Annual working hours]]*INKINDPersonal[[#This Row],[Hourly cost (SEK)]]</f>
        <v>0</v>
      </c>
      <c r="I59" s="249"/>
    </row>
    <row r="60" spans="1:9" ht="15.75" customHeight="1" x14ac:dyDescent="0.25">
      <c r="A60" s="146"/>
      <c r="B60" s="31" t="s">
        <v>16</v>
      </c>
      <c r="C60" s="29" t="s">
        <v>118</v>
      </c>
      <c r="D60" s="29" t="s">
        <v>22</v>
      </c>
      <c r="E60" s="29" t="s">
        <v>106</v>
      </c>
      <c r="F60" s="118">
        <v>0</v>
      </c>
      <c r="G60" s="33">
        <v>0</v>
      </c>
      <c r="H60" s="28">
        <f>INKINDPersonal[[#This Row],[Annual working hours]]*INKINDPersonal[[#This Row],[Hourly cost (SEK)]]</f>
        <v>0</v>
      </c>
      <c r="I60" s="249"/>
    </row>
    <row r="61" spans="1:9" ht="15.75" customHeight="1" x14ac:dyDescent="0.25">
      <c r="A61" s="146"/>
      <c r="B61" s="31" t="s">
        <v>16</v>
      </c>
      <c r="C61" s="29" t="s">
        <v>118</v>
      </c>
      <c r="D61" s="29" t="s">
        <v>22</v>
      </c>
      <c r="E61" s="29" t="s">
        <v>106</v>
      </c>
      <c r="F61" s="118">
        <v>0</v>
      </c>
      <c r="G61" s="33">
        <v>0</v>
      </c>
      <c r="H61" s="28">
        <f>INKINDPersonal[[#This Row],[Annual working hours]]*INKINDPersonal[[#This Row],[Hourly cost (SEK)]]</f>
        <v>0</v>
      </c>
      <c r="I61" s="249"/>
    </row>
    <row r="62" spans="1:9" ht="15.75" customHeight="1" x14ac:dyDescent="0.25">
      <c r="A62" s="146"/>
      <c r="B62" s="31" t="s">
        <v>16</v>
      </c>
      <c r="C62" s="29" t="s">
        <v>118</v>
      </c>
      <c r="D62" s="29" t="s">
        <v>22</v>
      </c>
      <c r="E62" s="29" t="s">
        <v>106</v>
      </c>
      <c r="F62" s="118">
        <v>0</v>
      </c>
      <c r="G62" s="33">
        <v>0</v>
      </c>
      <c r="H62" s="28">
        <f>INKINDPersonal[[#This Row],[Annual working hours]]*INKINDPersonal[[#This Row],[Hourly cost (SEK)]]</f>
        <v>0</v>
      </c>
      <c r="I62" s="249"/>
    </row>
    <row r="63" spans="1:9" ht="15.75" customHeight="1" x14ac:dyDescent="0.25">
      <c r="A63" s="146"/>
      <c r="B63" s="31" t="s">
        <v>16</v>
      </c>
      <c r="C63" s="29" t="s">
        <v>118</v>
      </c>
      <c r="D63" s="29" t="s">
        <v>22</v>
      </c>
      <c r="E63" s="29" t="s">
        <v>106</v>
      </c>
      <c r="F63" s="118">
        <v>0</v>
      </c>
      <c r="G63" s="33">
        <v>0</v>
      </c>
      <c r="H63" s="28">
        <f>INKINDPersonal[[#This Row],[Annual working hours]]*INKINDPersonal[[#This Row],[Hourly cost (SEK)]]</f>
        <v>0</v>
      </c>
      <c r="I63" s="249"/>
    </row>
    <row r="64" spans="1:9" ht="15.75" customHeight="1" x14ac:dyDescent="0.25">
      <c r="A64" s="146"/>
      <c r="B64" s="31" t="s">
        <v>16</v>
      </c>
      <c r="C64" s="29" t="s">
        <v>118</v>
      </c>
      <c r="D64" s="29" t="s">
        <v>22</v>
      </c>
      <c r="E64" s="29" t="s">
        <v>106</v>
      </c>
      <c r="F64" s="118">
        <v>0</v>
      </c>
      <c r="G64" s="33">
        <v>0</v>
      </c>
      <c r="H64" s="28">
        <f>INKINDPersonal[[#This Row],[Annual working hours]]*INKINDPersonal[[#This Row],[Hourly cost (SEK)]]</f>
        <v>0</v>
      </c>
      <c r="I64" s="249"/>
    </row>
    <row r="65" spans="1:9" ht="15.75" customHeight="1" x14ac:dyDescent="0.25">
      <c r="A65" s="146"/>
      <c r="B65" s="31" t="s">
        <v>16</v>
      </c>
      <c r="C65" s="29" t="s">
        <v>118</v>
      </c>
      <c r="D65" s="29" t="s">
        <v>22</v>
      </c>
      <c r="E65" s="29" t="s">
        <v>106</v>
      </c>
      <c r="F65" s="118">
        <v>0</v>
      </c>
      <c r="G65" s="33">
        <v>0</v>
      </c>
      <c r="H65" s="96">
        <f>INKINDPersonal[[#This Row],[Annual working hours]]*INKINDPersonal[[#This Row],[Hourly cost (SEK)]]</f>
        <v>0</v>
      </c>
      <c r="I65" s="245"/>
    </row>
    <row r="66" spans="1:9" ht="15.75" customHeight="1" x14ac:dyDescent="0.25">
      <c r="A66" s="146"/>
      <c r="B66" s="31" t="s">
        <v>16</v>
      </c>
      <c r="C66" s="29" t="s">
        <v>118</v>
      </c>
      <c r="D66" s="29" t="s">
        <v>22</v>
      </c>
      <c r="E66" s="29" t="s">
        <v>106</v>
      </c>
      <c r="F66" s="118">
        <v>0</v>
      </c>
      <c r="G66" s="33">
        <v>0</v>
      </c>
      <c r="H66" s="96">
        <f>INKINDPersonal[[#This Row],[Annual working hours]]*INKINDPersonal[[#This Row],[Hourly cost (SEK)]]</f>
        <v>0</v>
      </c>
      <c r="I66" s="245"/>
    </row>
    <row r="67" spans="1:9" ht="15.75" customHeight="1" x14ac:dyDescent="0.25">
      <c r="A67" s="146"/>
      <c r="B67" s="31" t="s">
        <v>16</v>
      </c>
      <c r="C67" s="29" t="s">
        <v>118</v>
      </c>
      <c r="D67" s="29" t="s">
        <v>22</v>
      </c>
      <c r="E67" s="29" t="s">
        <v>106</v>
      </c>
      <c r="F67" s="118">
        <v>0</v>
      </c>
      <c r="G67" s="33">
        <v>0</v>
      </c>
      <c r="H67" s="96">
        <f>INKINDPersonal[[#This Row],[Annual working hours]]*INKINDPersonal[[#This Row],[Hourly cost (SEK)]]</f>
        <v>0</v>
      </c>
      <c r="I67" s="245"/>
    </row>
    <row r="68" spans="1:9" ht="15.75" customHeight="1" x14ac:dyDescent="0.25">
      <c r="A68" s="146"/>
      <c r="B68" s="31" t="s">
        <v>16</v>
      </c>
      <c r="C68" s="29" t="s">
        <v>118</v>
      </c>
      <c r="D68" s="29" t="s">
        <v>22</v>
      </c>
      <c r="E68" s="29" t="s">
        <v>106</v>
      </c>
      <c r="F68" s="118">
        <v>0</v>
      </c>
      <c r="G68" s="33">
        <v>0</v>
      </c>
      <c r="H68" s="96">
        <f>INKINDPersonal[[#This Row],[Annual working hours]]*INKINDPersonal[[#This Row],[Hourly cost (SEK)]]</f>
        <v>0</v>
      </c>
      <c r="I68" s="245"/>
    </row>
    <row r="69" spans="1:9" ht="15.75" customHeight="1" x14ac:dyDescent="0.25">
      <c r="A69" s="146"/>
      <c r="B69" s="31" t="s">
        <v>16</v>
      </c>
      <c r="C69" s="29" t="s">
        <v>118</v>
      </c>
      <c r="D69" s="29" t="s">
        <v>22</v>
      </c>
      <c r="E69" s="29" t="s">
        <v>106</v>
      </c>
      <c r="F69" s="118">
        <v>0</v>
      </c>
      <c r="G69" s="33">
        <v>0</v>
      </c>
      <c r="H69" s="96">
        <f>INKINDPersonal[[#This Row],[Annual working hours]]*INKINDPersonal[[#This Row],[Hourly cost (SEK)]]</f>
        <v>0</v>
      </c>
      <c r="I69" s="245"/>
    </row>
    <row r="70" spans="1:9" ht="15.75" customHeight="1" x14ac:dyDescent="0.25">
      <c r="A70" s="10"/>
      <c r="B70" s="10" t="s">
        <v>15</v>
      </c>
      <c r="C70" s="10"/>
      <c r="D70" s="10"/>
      <c r="E70" s="10"/>
      <c r="F70" s="86">
        <f>SUBTOTAL(109,INKINDPersonal[Annual working hours])</f>
        <v>0</v>
      </c>
      <c r="G70" s="87"/>
      <c r="H70" s="38">
        <f>SUBTOTAL(109,INKINDPersonal[Total Cost 
incl. LKP &amp; OH (SEK)])</f>
        <v>0</v>
      </c>
      <c r="I70" s="10"/>
    </row>
    <row r="71" spans="1:9" ht="15.75" customHeight="1" x14ac:dyDescent="0.25"/>
    <row r="72" spans="1:9" ht="15.75" customHeight="1" x14ac:dyDescent="0.25"/>
    <row r="73" spans="1:9" ht="15.75" customHeight="1" x14ac:dyDescent="0.25"/>
    <row r="74" spans="1:9" ht="15.75" customHeight="1" x14ac:dyDescent="0.25"/>
    <row r="75" spans="1:9" ht="15.75" customHeight="1" x14ac:dyDescent="0.25"/>
    <row r="76" spans="1:9" ht="15.75" customHeight="1" x14ac:dyDescent="0.25"/>
    <row r="77" spans="1:9" ht="15.75" customHeight="1" x14ac:dyDescent="0.25"/>
    <row r="78" spans="1:9" ht="15.75" customHeight="1" x14ac:dyDescent="0.25"/>
    <row r="79" spans="1:9" ht="15.75" customHeight="1" x14ac:dyDescent="0.25"/>
    <row r="80" spans="1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</sheetData>
  <sheetProtection algorithmName="SHA-512" hashValue="uKEHrMAGnQQ9DiZOBV9IJptko/lM6e7PXPO5TueWn0l4ogo7dGeEJn+EWUJUighYt99s/gUWFAWuYDrbZmQ06w==" saltValue="N1NziBZav7zr6Qllr0zBVQ==" spinCount="100000" sheet="1" scenarios="1" formatColumns="0" formatRows="0" sort="0" autoFilter="0"/>
  <phoneticPr fontId="31" type="noConversion"/>
  <conditionalFormatting sqref="E3:E32 E40:E69">
    <cfRule type="expression" dxfId="35" priority="1">
      <formula>OR(AND(D3="Management &amp; Coordination", E3&lt;&gt;"WARA Leader",E3&lt;&gt;"Management", E3&lt;&gt;"Administration", E3&lt;&gt;"Scientific Advisor"),AND(D3="Research Infrastructure",E3&lt;&gt;"Research Engineer",E3&lt;&gt;"Technical Manager"))</formula>
    </cfRule>
  </conditionalFormatting>
  <conditionalFormatting sqref="G34">
    <cfRule type="expression" dxfId="34" priority="3">
      <formula>$G$34&gt;20%</formula>
    </cfRule>
  </conditionalFormatting>
  <conditionalFormatting sqref="G35">
    <cfRule type="expression" dxfId="33" priority="2">
      <formula>$G$35&lt;80%</formula>
    </cfRule>
  </conditionalFormatting>
  <dataValidations count="4">
    <dataValidation type="list" allowBlank="1" showInputMessage="1" showErrorMessage="1" errorTitle="Organization" error="Choose an organization in the dropdown." sqref="C3:C32 C40:C69" xr:uid="{9857CA44-D8C1-45DE-B055-E3A976B9B458}">
      <formula1>ListaOrganizations</formula1>
    </dataValidation>
    <dataValidation type="list" allowBlank="1" showInputMessage="1" showErrorMessage="1" errorTitle="Category" error="Choose a category in the dropdown." sqref="D3:D32 D40:D69" xr:uid="{820E0FA2-B2BD-4102-965D-FE6995ECE34A}">
      <formula1>ListaCategory</formula1>
    </dataValidation>
    <dataValidation type="list" allowBlank="1" showInputMessage="1" errorTitle="Role" error="Choose a role in the dropdown." sqref="E3:E32 E40:E69" xr:uid="{F7A879EF-2A85-4F8A-BA4B-2255AFD29B7E}">
      <formula1>INDIRECT(SUBSTITUTE(SUBSTITUTE(D3," ",""),"&amp;",""))</formula1>
    </dataValidation>
    <dataValidation type="list" allowBlank="1" showInputMessage="1" showErrorMessage="1" sqref="A3:A32" xr:uid="{A5BFF18A-2C00-4EA0-A2DC-2C2185556C8C}">
      <formula1>ListaFunding</formula1>
    </dataValidation>
  </dataValidations>
  <pageMargins left="0.7" right="0.7" top="0.75" bottom="0.75" header="0" footer="0"/>
  <pageSetup paperSize="9" orientation="portrait"/>
  <headerFooter>
    <oddHeader>&amp;R000000 Begränsad delning#_x000D_</oddHeader>
  </headerFooter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Q1035"/>
  <sheetViews>
    <sheetView showGridLines="0" zoomScaleNormal="100" workbookViewId="0">
      <selection activeCell="L25" sqref="L25"/>
    </sheetView>
  </sheetViews>
  <sheetFormatPr defaultColWidth="14.42578125" defaultRowHeight="15" customHeight="1" x14ac:dyDescent="0.25"/>
  <cols>
    <col min="1" max="1" width="9.5703125" customWidth="1"/>
    <col min="2" max="2" width="32.140625" customWidth="1"/>
    <col min="3" max="3" width="24.7109375" customWidth="1"/>
    <col min="4" max="4" width="12.85546875" customWidth="1"/>
    <col min="5" max="5" width="12.28515625" customWidth="1"/>
    <col min="6" max="6" width="11.85546875" customWidth="1"/>
    <col min="7" max="7" width="15.85546875" bestFit="1" customWidth="1"/>
    <col min="8" max="8" width="15.7109375" customWidth="1"/>
    <col min="9" max="9" width="79.28515625" customWidth="1"/>
    <col min="10" max="11" width="8.85546875" customWidth="1"/>
    <col min="12" max="12" width="28.7109375" bestFit="1" customWidth="1"/>
    <col min="13" max="26" width="8.85546875" customWidth="1"/>
  </cols>
  <sheetData>
    <row r="1" spans="1:17" ht="27.95" customHeight="1" thickBot="1" x14ac:dyDescent="0.35">
      <c r="A1" s="210" t="s">
        <v>40</v>
      </c>
      <c r="B1" s="211" t="s">
        <v>157</v>
      </c>
      <c r="C1" s="212" t="s">
        <v>56</v>
      </c>
      <c r="D1" s="213"/>
      <c r="E1" s="213"/>
      <c r="F1" s="213"/>
      <c r="G1" s="213"/>
      <c r="H1" s="213"/>
      <c r="I1" s="214"/>
      <c r="J1" s="7"/>
      <c r="K1" s="24"/>
      <c r="M1" s="3"/>
      <c r="O1" s="6"/>
      <c r="P1" s="6"/>
      <c r="Q1" s="6"/>
    </row>
    <row r="2" spans="1:17" ht="45" x14ac:dyDescent="0.25">
      <c r="A2" s="83" t="s">
        <v>130</v>
      </c>
      <c r="B2" s="1" t="s">
        <v>9</v>
      </c>
      <c r="C2" s="1" t="s">
        <v>3</v>
      </c>
      <c r="D2" s="1" t="s">
        <v>42</v>
      </c>
      <c r="E2" s="1" t="s">
        <v>41</v>
      </c>
      <c r="F2" s="11" t="s">
        <v>72</v>
      </c>
      <c r="G2" s="63" t="s">
        <v>39</v>
      </c>
      <c r="H2" s="80" t="s">
        <v>10</v>
      </c>
      <c r="I2" s="1" t="s">
        <v>0</v>
      </c>
      <c r="L2" s="6"/>
    </row>
    <row r="3" spans="1:17" x14ac:dyDescent="0.25">
      <c r="A3" s="172" t="s">
        <v>22</v>
      </c>
      <c r="B3" s="31" t="s">
        <v>22</v>
      </c>
      <c r="C3" s="29" t="s">
        <v>118</v>
      </c>
      <c r="D3" s="122">
        <v>0</v>
      </c>
      <c r="E3" s="122">
        <v>0</v>
      </c>
      <c r="F3" s="28">
        <f>SUM(WASPEvent[[#This Row],[Material]:[Travel]])</f>
        <v>0</v>
      </c>
      <c r="G3" s="123" t="s">
        <v>22</v>
      </c>
      <c r="H3" s="124" t="s">
        <v>22</v>
      </c>
      <c r="I3" s="245"/>
      <c r="L3" s="24"/>
    </row>
    <row r="4" spans="1:17" x14ac:dyDescent="0.25">
      <c r="A4" s="172" t="s">
        <v>22</v>
      </c>
      <c r="B4" s="31" t="s">
        <v>22</v>
      </c>
      <c r="C4" s="29" t="s">
        <v>118</v>
      </c>
      <c r="D4" s="122">
        <v>0</v>
      </c>
      <c r="E4" s="122">
        <v>0</v>
      </c>
      <c r="F4" s="28">
        <f>SUM(WASPEvent[[#This Row],[Material]:[Travel]])</f>
        <v>0</v>
      </c>
      <c r="G4" s="123" t="s">
        <v>22</v>
      </c>
      <c r="H4" s="124" t="s">
        <v>22</v>
      </c>
      <c r="I4" s="245"/>
      <c r="L4" s="22"/>
    </row>
    <row r="5" spans="1:17" x14ac:dyDescent="0.25">
      <c r="A5" s="172" t="s">
        <v>22</v>
      </c>
      <c r="B5" s="31" t="s">
        <v>22</v>
      </c>
      <c r="C5" s="29" t="s">
        <v>118</v>
      </c>
      <c r="D5" s="122">
        <v>0</v>
      </c>
      <c r="E5" s="122">
        <v>0</v>
      </c>
      <c r="F5" s="28">
        <f>SUM(WASPEvent[[#This Row],[Material]:[Travel]])</f>
        <v>0</v>
      </c>
      <c r="G5" s="123" t="s">
        <v>22</v>
      </c>
      <c r="H5" s="124" t="s">
        <v>22</v>
      </c>
      <c r="I5" s="245"/>
    </row>
    <row r="6" spans="1:17" x14ac:dyDescent="0.25">
      <c r="A6" s="172" t="s">
        <v>22</v>
      </c>
      <c r="B6" s="31" t="s">
        <v>22</v>
      </c>
      <c r="C6" s="29" t="s">
        <v>118</v>
      </c>
      <c r="D6" s="122">
        <v>0</v>
      </c>
      <c r="E6" s="122">
        <v>0</v>
      </c>
      <c r="F6" s="28">
        <f>SUM(WASPEvent[[#This Row],[Material]:[Travel]])</f>
        <v>0</v>
      </c>
      <c r="G6" s="123" t="s">
        <v>22</v>
      </c>
      <c r="H6" s="124" t="s">
        <v>22</v>
      </c>
      <c r="I6" s="245"/>
    </row>
    <row r="7" spans="1:17" x14ac:dyDescent="0.25">
      <c r="A7" s="172" t="s">
        <v>22</v>
      </c>
      <c r="B7" s="31" t="s">
        <v>22</v>
      </c>
      <c r="C7" s="29" t="s">
        <v>118</v>
      </c>
      <c r="D7" s="122">
        <v>0</v>
      </c>
      <c r="E7" s="122">
        <v>0</v>
      </c>
      <c r="F7" s="28">
        <f>SUM(WASPEvent[[#This Row],[Material]:[Travel]])</f>
        <v>0</v>
      </c>
      <c r="G7" s="123" t="s">
        <v>22</v>
      </c>
      <c r="H7" s="124" t="s">
        <v>22</v>
      </c>
      <c r="I7" s="245"/>
    </row>
    <row r="8" spans="1:17" x14ac:dyDescent="0.25">
      <c r="A8" s="172" t="s">
        <v>22</v>
      </c>
      <c r="B8" s="31" t="s">
        <v>22</v>
      </c>
      <c r="C8" s="29" t="s">
        <v>118</v>
      </c>
      <c r="D8" s="122">
        <v>0</v>
      </c>
      <c r="E8" s="122">
        <v>0</v>
      </c>
      <c r="F8" s="28">
        <f>SUM(WASPEvent[[#This Row],[Material]:[Travel]])</f>
        <v>0</v>
      </c>
      <c r="G8" s="123" t="s">
        <v>22</v>
      </c>
      <c r="H8" s="124" t="s">
        <v>22</v>
      </c>
      <c r="I8" s="245"/>
    </row>
    <row r="9" spans="1:17" x14ac:dyDescent="0.25">
      <c r="A9" s="172" t="s">
        <v>22</v>
      </c>
      <c r="B9" s="31" t="s">
        <v>22</v>
      </c>
      <c r="C9" s="29" t="s">
        <v>118</v>
      </c>
      <c r="D9" s="122">
        <v>0</v>
      </c>
      <c r="E9" s="122">
        <v>0</v>
      </c>
      <c r="F9" s="28">
        <f>SUM(WASPEvent[[#This Row],[Material]:[Travel]])</f>
        <v>0</v>
      </c>
      <c r="G9" s="123" t="s">
        <v>22</v>
      </c>
      <c r="H9" s="124" t="s">
        <v>22</v>
      </c>
      <c r="I9" s="245"/>
    </row>
    <row r="10" spans="1:17" x14ac:dyDescent="0.25">
      <c r="A10" s="172" t="s">
        <v>22</v>
      </c>
      <c r="B10" s="31" t="s">
        <v>22</v>
      </c>
      <c r="C10" s="29" t="s">
        <v>118</v>
      </c>
      <c r="D10" s="122">
        <v>0</v>
      </c>
      <c r="E10" s="122">
        <v>0</v>
      </c>
      <c r="F10" s="28">
        <f>SUM(WASPEvent[[#This Row],[Material]:[Travel]])</f>
        <v>0</v>
      </c>
      <c r="G10" s="123" t="s">
        <v>22</v>
      </c>
      <c r="H10" s="124" t="s">
        <v>22</v>
      </c>
      <c r="I10" s="245"/>
    </row>
    <row r="11" spans="1:17" x14ac:dyDescent="0.25">
      <c r="A11" s="172" t="s">
        <v>22</v>
      </c>
      <c r="B11" s="31" t="s">
        <v>22</v>
      </c>
      <c r="C11" s="29" t="s">
        <v>118</v>
      </c>
      <c r="D11" s="122">
        <v>0</v>
      </c>
      <c r="E11" s="122">
        <v>0</v>
      </c>
      <c r="F11" s="28">
        <f>SUM(WASPEvent[[#This Row],[Material]:[Travel]])</f>
        <v>0</v>
      </c>
      <c r="G11" s="123" t="s">
        <v>22</v>
      </c>
      <c r="H11" s="124" t="s">
        <v>22</v>
      </c>
      <c r="I11" s="245"/>
    </row>
    <row r="12" spans="1:17" x14ac:dyDescent="0.25">
      <c r="A12" s="172" t="s">
        <v>22</v>
      </c>
      <c r="B12" s="31" t="s">
        <v>22</v>
      </c>
      <c r="C12" s="29" t="s">
        <v>118</v>
      </c>
      <c r="D12" s="122">
        <v>0</v>
      </c>
      <c r="E12" s="122">
        <v>0</v>
      </c>
      <c r="F12" s="28">
        <f>SUM(WASPEvent[[#This Row],[Material]:[Travel]])</f>
        <v>0</v>
      </c>
      <c r="G12" s="123" t="s">
        <v>22</v>
      </c>
      <c r="H12" s="124" t="s">
        <v>22</v>
      </c>
      <c r="I12" s="245"/>
    </row>
    <row r="13" spans="1:17" x14ac:dyDescent="0.25">
      <c r="A13" s="172" t="s">
        <v>22</v>
      </c>
      <c r="B13" s="31" t="s">
        <v>22</v>
      </c>
      <c r="C13" s="29" t="s">
        <v>118</v>
      </c>
      <c r="D13" s="122">
        <v>0</v>
      </c>
      <c r="E13" s="122">
        <v>0</v>
      </c>
      <c r="F13" s="28">
        <f>SUM(WASPEvent[[#This Row],[Material]:[Travel]])</f>
        <v>0</v>
      </c>
      <c r="G13" s="123" t="s">
        <v>22</v>
      </c>
      <c r="H13" s="124" t="s">
        <v>22</v>
      </c>
      <c r="I13" s="245"/>
    </row>
    <row r="14" spans="1:17" x14ac:dyDescent="0.25">
      <c r="A14" s="172" t="s">
        <v>22</v>
      </c>
      <c r="B14" s="31" t="s">
        <v>22</v>
      </c>
      <c r="C14" s="29" t="s">
        <v>118</v>
      </c>
      <c r="D14" s="122">
        <v>0</v>
      </c>
      <c r="E14" s="122">
        <v>0</v>
      </c>
      <c r="F14" s="28">
        <f>SUM(WASPEvent[[#This Row],[Material]:[Travel]])</f>
        <v>0</v>
      </c>
      <c r="G14" s="123" t="s">
        <v>22</v>
      </c>
      <c r="H14" s="124" t="s">
        <v>22</v>
      </c>
      <c r="I14" s="245"/>
    </row>
    <row r="15" spans="1:17" x14ac:dyDescent="0.25">
      <c r="A15" s="172" t="s">
        <v>22</v>
      </c>
      <c r="B15" s="31" t="s">
        <v>22</v>
      </c>
      <c r="C15" s="29" t="s">
        <v>118</v>
      </c>
      <c r="D15" s="122">
        <v>0</v>
      </c>
      <c r="E15" s="122">
        <v>0</v>
      </c>
      <c r="F15" s="28">
        <f>SUM(WASPEvent[[#This Row],[Material]:[Travel]])</f>
        <v>0</v>
      </c>
      <c r="G15" s="123" t="s">
        <v>22</v>
      </c>
      <c r="H15" s="124" t="s">
        <v>22</v>
      </c>
      <c r="I15" s="245"/>
    </row>
    <row r="16" spans="1:17" x14ac:dyDescent="0.25">
      <c r="A16" s="172" t="s">
        <v>22</v>
      </c>
      <c r="B16" s="31" t="s">
        <v>22</v>
      </c>
      <c r="C16" s="29" t="s">
        <v>118</v>
      </c>
      <c r="D16" s="122">
        <v>0</v>
      </c>
      <c r="E16" s="122">
        <v>0</v>
      </c>
      <c r="F16" s="28">
        <f>SUM(WASPEvent[[#This Row],[Material]:[Travel]])</f>
        <v>0</v>
      </c>
      <c r="G16" s="123" t="s">
        <v>22</v>
      </c>
      <c r="H16" s="124" t="s">
        <v>22</v>
      </c>
      <c r="I16" s="245"/>
    </row>
    <row r="17" spans="1:9" x14ac:dyDescent="0.25">
      <c r="A17" s="172" t="s">
        <v>22</v>
      </c>
      <c r="B17" s="31" t="s">
        <v>22</v>
      </c>
      <c r="C17" s="29" t="s">
        <v>118</v>
      </c>
      <c r="D17" s="122">
        <v>0</v>
      </c>
      <c r="E17" s="122">
        <v>0</v>
      </c>
      <c r="F17" s="28">
        <f>SUM(WASPEvent[[#This Row],[Material]:[Travel]])</f>
        <v>0</v>
      </c>
      <c r="G17" s="123" t="s">
        <v>22</v>
      </c>
      <c r="H17" s="124" t="s">
        <v>22</v>
      </c>
      <c r="I17" s="245"/>
    </row>
    <row r="18" spans="1:9" x14ac:dyDescent="0.25">
      <c r="A18" s="172" t="s">
        <v>22</v>
      </c>
      <c r="B18" s="31" t="s">
        <v>22</v>
      </c>
      <c r="C18" s="29" t="s">
        <v>118</v>
      </c>
      <c r="D18" s="122">
        <v>0</v>
      </c>
      <c r="E18" s="122">
        <v>0</v>
      </c>
      <c r="F18" s="28">
        <f>SUM(WASPEvent[[#This Row],[Material]:[Travel]])</f>
        <v>0</v>
      </c>
      <c r="G18" s="123" t="s">
        <v>22</v>
      </c>
      <c r="H18" s="124" t="s">
        <v>22</v>
      </c>
      <c r="I18" s="245"/>
    </row>
    <row r="19" spans="1:9" x14ac:dyDescent="0.25">
      <c r="A19" s="172" t="s">
        <v>22</v>
      </c>
      <c r="B19" s="31" t="s">
        <v>22</v>
      </c>
      <c r="C19" s="29" t="s">
        <v>118</v>
      </c>
      <c r="D19" s="122">
        <v>0</v>
      </c>
      <c r="E19" s="122">
        <v>0</v>
      </c>
      <c r="F19" s="28">
        <f>SUM(WASPEvent[[#This Row],[Material]:[Travel]])</f>
        <v>0</v>
      </c>
      <c r="G19" s="123" t="s">
        <v>22</v>
      </c>
      <c r="H19" s="124" t="s">
        <v>22</v>
      </c>
      <c r="I19" s="245"/>
    </row>
    <row r="20" spans="1:9" x14ac:dyDescent="0.25">
      <c r="A20" s="172" t="s">
        <v>22</v>
      </c>
      <c r="B20" s="31" t="s">
        <v>22</v>
      </c>
      <c r="C20" s="29" t="s">
        <v>118</v>
      </c>
      <c r="D20" s="122">
        <v>0</v>
      </c>
      <c r="E20" s="122">
        <v>0</v>
      </c>
      <c r="F20" s="28">
        <f>SUM(WASPEvent[[#This Row],[Material]:[Travel]])</f>
        <v>0</v>
      </c>
      <c r="G20" s="123" t="s">
        <v>22</v>
      </c>
      <c r="H20" s="124" t="s">
        <v>22</v>
      </c>
      <c r="I20" s="245"/>
    </row>
    <row r="21" spans="1:9" x14ac:dyDescent="0.25">
      <c r="A21" s="172" t="s">
        <v>22</v>
      </c>
      <c r="B21" s="31" t="s">
        <v>22</v>
      </c>
      <c r="C21" s="29" t="s">
        <v>118</v>
      </c>
      <c r="D21" s="122">
        <v>0</v>
      </c>
      <c r="E21" s="122">
        <v>0</v>
      </c>
      <c r="F21" s="28">
        <f>SUM(WASPEvent[[#This Row],[Material]:[Travel]])</f>
        <v>0</v>
      </c>
      <c r="G21" s="123" t="s">
        <v>22</v>
      </c>
      <c r="H21" s="124" t="s">
        <v>22</v>
      </c>
      <c r="I21" s="246"/>
    </row>
    <row r="22" spans="1:9" x14ac:dyDescent="0.25">
      <c r="A22" s="172" t="s">
        <v>22</v>
      </c>
      <c r="B22" s="31" t="s">
        <v>22</v>
      </c>
      <c r="C22" s="29" t="s">
        <v>118</v>
      </c>
      <c r="D22" s="122">
        <v>0</v>
      </c>
      <c r="E22" s="122">
        <v>0</v>
      </c>
      <c r="F22" s="28">
        <f>SUM(WASPEvent[[#This Row],[Material]:[Travel]])</f>
        <v>0</v>
      </c>
      <c r="G22" s="123" t="s">
        <v>22</v>
      </c>
      <c r="H22" s="124" t="s">
        <v>22</v>
      </c>
      <c r="I22" s="247"/>
    </row>
    <row r="23" spans="1:9" x14ac:dyDescent="0.25">
      <c r="A23" s="10" t="s">
        <v>15</v>
      </c>
      <c r="B23" s="10"/>
      <c r="C23" s="10"/>
      <c r="D23" s="37">
        <f>SUBTOTAL(109,WASPEvent[Material])</f>
        <v>0</v>
      </c>
      <c r="E23" s="37">
        <f>SUBTOTAL(109,WASPEvent[Travel])</f>
        <v>0</v>
      </c>
      <c r="F23" s="38">
        <f>SUBTOTAL(109,WASPEvent[Total cost (SEK)])</f>
        <v>0</v>
      </c>
      <c r="G23" s="10"/>
      <c r="H23" s="10"/>
      <c r="I23" s="10"/>
    </row>
    <row r="24" spans="1:9" x14ac:dyDescent="0.25">
      <c r="A24" s="10"/>
      <c r="B24" s="10"/>
      <c r="C24" s="37"/>
      <c r="D24" s="37"/>
      <c r="E24" s="38"/>
      <c r="F24" s="10"/>
      <c r="G24" s="10"/>
      <c r="H24" s="10"/>
    </row>
    <row r="25" spans="1:9" ht="15.75" thickBot="1" x14ac:dyDescent="0.3">
      <c r="A25" s="85" t="s">
        <v>121</v>
      </c>
      <c r="C25" s="37"/>
      <c r="D25" s="37"/>
      <c r="E25" s="38"/>
      <c r="F25" s="10"/>
      <c r="G25" s="10"/>
      <c r="H25" s="10"/>
    </row>
    <row r="26" spans="1:9" ht="26.45" customHeight="1" thickBot="1" x14ac:dyDescent="0.3">
      <c r="A26" s="166" t="s">
        <v>158</v>
      </c>
      <c r="B26" s="161"/>
      <c r="C26" s="162"/>
      <c r="D26" s="162"/>
      <c r="E26" s="163"/>
      <c r="F26" s="164"/>
      <c r="G26" s="164"/>
      <c r="H26" s="164"/>
      <c r="I26" s="165"/>
    </row>
    <row r="27" spans="1:9" ht="30" x14ac:dyDescent="0.25">
      <c r="A27" s="160" t="s">
        <v>139</v>
      </c>
      <c r="B27" s="155" t="s">
        <v>9</v>
      </c>
      <c r="C27" s="131" t="s">
        <v>3</v>
      </c>
      <c r="D27" s="131" t="s">
        <v>42</v>
      </c>
      <c r="E27" s="131" t="s">
        <v>41</v>
      </c>
      <c r="F27" s="132" t="s">
        <v>72</v>
      </c>
      <c r="G27" s="133" t="s">
        <v>39</v>
      </c>
      <c r="H27" s="134" t="s">
        <v>10</v>
      </c>
      <c r="I27" s="131" t="s">
        <v>0</v>
      </c>
    </row>
    <row r="28" spans="1:9" x14ac:dyDescent="0.25">
      <c r="A28" s="167"/>
      <c r="B28" s="137" t="s">
        <v>119</v>
      </c>
      <c r="C28" s="29" t="s">
        <v>118</v>
      </c>
      <c r="D28" s="138">
        <v>0</v>
      </c>
      <c r="E28" s="138">
        <v>0</v>
      </c>
      <c r="F28" s="96">
        <f>SUM(OpenEvent[[#This Row],[Material]:[Travel]])</f>
        <v>0</v>
      </c>
      <c r="G28" s="129" t="s">
        <v>18</v>
      </c>
      <c r="H28" s="124" t="s">
        <v>22</v>
      </c>
      <c r="I28" s="245"/>
    </row>
    <row r="29" spans="1:9" x14ac:dyDescent="0.25">
      <c r="A29" s="167"/>
      <c r="B29" s="137" t="s">
        <v>119</v>
      </c>
      <c r="C29" s="29" t="s">
        <v>118</v>
      </c>
      <c r="D29" s="138">
        <v>0</v>
      </c>
      <c r="E29" s="138">
        <v>0</v>
      </c>
      <c r="F29" s="96">
        <f>SUM(OpenEvent[[#This Row],[Material]:[Travel]])</f>
        <v>0</v>
      </c>
      <c r="G29" s="129" t="s">
        <v>18</v>
      </c>
      <c r="H29" s="124" t="s">
        <v>22</v>
      </c>
      <c r="I29" s="245"/>
    </row>
    <row r="30" spans="1:9" x14ac:dyDescent="0.25">
      <c r="A30" s="167"/>
      <c r="B30" s="137" t="s">
        <v>119</v>
      </c>
      <c r="C30" s="29" t="s">
        <v>118</v>
      </c>
      <c r="D30" s="138">
        <v>0</v>
      </c>
      <c r="E30" s="138">
        <v>0</v>
      </c>
      <c r="F30" s="96">
        <f>SUM(OpenEvent[[#This Row],[Material]:[Travel]])</f>
        <v>0</v>
      </c>
      <c r="G30" s="129" t="s">
        <v>18</v>
      </c>
      <c r="H30" s="124" t="s">
        <v>22</v>
      </c>
      <c r="I30" s="245"/>
    </row>
    <row r="31" spans="1:9" x14ac:dyDescent="0.25">
      <c r="A31" s="167"/>
      <c r="B31" s="137" t="s">
        <v>119</v>
      </c>
      <c r="C31" s="29" t="s">
        <v>118</v>
      </c>
      <c r="D31" s="138">
        <v>0</v>
      </c>
      <c r="E31" s="138">
        <v>0</v>
      </c>
      <c r="F31" s="96">
        <f>SUM(OpenEvent[[#This Row],[Material]:[Travel]])</f>
        <v>0</v>
      </c>
      <c r="G31" s="129" t="s">
        <v>18</v>
      </c>
      <c r="H31" s="124" t="s">
        <v>22</v>
      </c>
      <c r="I31" s="245"/>
    </row>
    <row r="32" spans="1:9" x14ac:dyDescent="0.25">
      <c r="A32" s="167"/>
      <c r="B32" s="137" t="s">
        <v>119</v>
      </c>
      <c r="C32" s="29" t="s">
        <v>118</v>
      </c>
      <c r="D32" s="138">
        <v>0</v>
      </c>
      <c r="E32" s="138">
        <v>0</v>
      </c>
      <c r="F32" s="96">
        <f>SUM(OpenEvent[[#This Row],[Material]:[Travel]])</f>
        <v>0</v>
      </c>
      <c r="G32" s="129" t="s">
        <v>18</v>
      </c>
      <c r="H32" s="124" t="s">
        <v>22</v>
      </c>
      <c r="I32" s="245"/>
    </row>
    <row r="33" spans="1:13" x14ac:dyDescent="0.25">
      <c r="A33" s="167"/>
      <c r="B33" s="137" t="s">
        <v>119</v>
      </c>
      <c r="C33" s="29" t="s">
        <v>118</v>
      </c>
      <c r="D33" s="30">
        <v>0</v>
      </c>
      <c r="E33" s="30">
        <v>0</v>
      </c>
      <c r="F33" s="81">
        <f>SUM(OpenEvent[[#This Row],[Material]:[Travel]])</f>
        <v>0</v>
      </c>
      <c r="G33" s="130" t="s">
        <v>18</v>
      </c>
      <c r="H33" s="124" t="s">
        <v>22</v>
      </c>
      <c r="I33" s="248"/>
    </row>
    <row r="34" spans="1:13" x14ac:dyDescent="0.25">
      <c r="A34" s="168"/>
      <c r="B34" t="s">
        <v>15</v>
      </c>
      <c r="D34" s="12">
        <f>SUBTOTAL(109,OpenEvent[Material])</f>
        <v>0</v>
      </c>
      <c r="E34" s="12">
        <f>SUBTOTAL(109,OpenEvent[Travel])</f>
        <v>0</v>
      </c>
      <c r="F34" s="12">
        <f>SUBTOTAL(109,OpenEvent[Total cost (SEK)])</f>
        <v>0</v>
      </c>
    </row>
    <row r="35" spans="1:13" x14ac:dyDescent="0.25">
      <c r="D35" s="45"/>
      <c r="E35" s="135" t="s">
        <v>120</v>
      </c>
      <c r="F35" s="136">
        <f>'Total Budget year 1-3'!H29-OpenEvent[[#Totals],[Total cost (SEK)]]</f>
        <v>0</v>
      </c>
    </row>
    <row r="36" spans="1:13" x14ac:dyDescent="0.25">
      <c r="C36" s="12"/>
      <c r="D36" s="142"/>
      <c r="E36" s="143"/>
    </row>
    <row r="37" spans="1:13" ht="15.75" thickBot="1" x14ac:dyDescent="0.3">
      <c r="B37" s="2"/>
      <c r="C37" s="6"/>
      <c r="L37" s="10"/>
    </row>
    <row r="38" spans="1:13" ht="28.5" customHeight="1" thickBot="1" x14ac:dyDescent="0.35">
      <c r="A38" s="105" t="s">
        <v>8</v>
      </c>
      <c r="B38" s="215" t="s">
        <v>157</v>
      </c>
      <c r="C38" s="108" t="s">
        <v>56</v>
      </c>
      <c r="D38" s="107"/>
      <c r="E38" s="107"/>
      <c r="F38" s="107"/>
      <c r="G38" s="107"/>
      <c r="H38" s="107"/>
      <c r="I38" s="109"/>
      <c r="L38" s="10"/>
    </row>
    <row r="39" spans="1:13" ht="30" x14ac:dyDescent="0.25">
      <c r="A39" s="158" t="s">
        <v>70</v>
      </c>
      <c r="B39" s="1" t="s">
        <v>9</v>
      </c>
      <c r="C39" s="1" t="s">
        <v>3</v>
      </c>
      <c r="D39" s="1" t="s">
        <v>42</v>
      </c>
      <c r="E39" s="1" t="s">
        <v>41</v>
      </c>
      <c r="F39" s="11" t="s">
        <v>72</v>
      </c>
      <c r="G39" s="63" t="s">
        <v>39</v>
      </c>
      <c r="H39" s="80" t="s">
        <v>10</v>
      </c>
      <c r="I39" s="1" t="s">
        <v>0</v>
      </c>
      <c r="M39" s="10"/>
    </row>
    <row r="40" spans="1:13" x14ac:dyDescent="0.25">
      <c r="A40" s="159"/>
      <c r="B40" s="31" t="s">
        <v>22</v>
      </c>
      <c r="C40" s="29" t="s">
        <v>118</v>
      </c>
      <c r="D40" s="30">
        <v>0</v>
      </c>
      <c r="E40" s="30">
        <v>0</v>
      </c>
      <c r="F40" s="81">
        <f>SUM(INKINDEvent[[#This Row],[Material]:[Travel]])</f>
        <v>0</v>
      </c>
      <c r="G40" s="123" t="s">
        <v>22</v>
      </c>
      <c r="H40" s="124" t="s">
        <v>22</v>
      </c>
      <c r="I40" s="245"/>
      <c r="M40" s="6"/>
    </row>
    <row r="41" spans="1:13" x14ac:dyDescent="0.25">
      <c r="A41" s="159"/>
      <c r="B41" s="31" t="s">
        <v>22</v>
      </c>
      <c r="C41" s="29" t="s">
        <v>118</v>
      </c>
      <c r="D41" s="30">
        <v>0</v>
      </c>
      <c r="E41" s="30">
        <v>0</v>
      </c>
      <c r="F41" s="81">
        <f>SUM(INKINDEvent[[#This Row],[Material]:[Travel]])</f>
        <v>0</v>
      </c>
      <c r="G41" s="123" t="s">
        <v>22</v>
      </c>
      <c r="H41" s="124" t="s">
        <v>22</v>
      </c>
      <c r="I41" s="245"/>
      <c r="M41" s="7"/>
    </row>
    <row r="42" spans="1:13" x14ac:dyDescent="0.25">
      <c r="A42" s="159"/>
      <c r="B42" s="31" t="s">
        <v>22</v>
      </c>
      <c r="C42" s="29" t="s">
        <v>118</v>
      </c>
      <c r="D42" s="30">
        <v>0</v>
      </c>
      <c r="E42" s="30">
        <v>0</v>
      </c>
      <c r="F42" s="81">
        <f>SUM(INKINDEvent[[#This Row],[Material]:[Travel]])</f>
        <v>0</v>
      </c>
      <c r="G42" s="123" t="s">
        <v>22</v>
      </c>
      <c r="H42" s="124" t="s">
        <v>22</v>
      </c>
      <c r="I42" s="245"/>
    </row>
    <row r="43" spans="1:13" x14ac:dyDescent="0.25">
      <c r="A43" s="159"/>
      <c r="B43" s="31" t="s">
        <v>22</v>
      </c>
      <c r="C43" s="29" t="s">
        <v>118</v>
      </c>
      <c r="D43" s="30">
        <v>0</v>
      </c>
      <c r="E43" s="30">
        <v>0</v>
      </c>
      <c r="F43" s="81">
        <f>SUM(INKINDEvent[[#This Row],[Material]:[Travel]])</f>
        <v>0</v>
      </c>
      <c r="G43" s="123" t="s">
        <v>22</v>
      </c>
      <c r="H43" s="124" t="s">
        <v>22</v>
      </c>
      <c r="I43" s="245"/>
    </row>
    <row r="44" spans="1:13" x14ac:dyDescent="0.25">
      <c r="A44" s="159"/>
      <c r="B44" s="31" t="s">
        <v>22</v>
      </c>
      <c r="C44" s="29" t="s">
        <v>118</v>
      </c>
      <c r="D44" s="30">
        <v>0</v>
      </c>
      <c r="E44" s="30">
        <v>0</v>
      </c>
      <c r="F44" s="81">
        <f>SUM(INKINDEvent[[#This Row],[Material]:[Travel]])</f>
        <v>0</v>
      </c>
      <c r="G44" s="123" t="s">
        <v>22</v>
      </c>
      <c r="H44" s="124" t="s">
        <v>22</v>
      </c>
      <c r="I44" s="245"/>
    </row>
    <row r="45" spans="1:13" x14ac:dyDescent="0.25">
      <c r="A45" s="159"/>
      <c r="B45" s="31" t="s">
        <v>22</v>
      </c>
      <c r="C45" s="29" t="s">
        <v>118</v>
      </c>
      <c r="D45" s="30">
        <v>0</v>
      </c>
      <c r="E45" s="30">
        <v>0</v>
      </c>
      <c r="F45" s="81">
        <f>SUM(INKINDEvent[[#This Row],[Material]:[Travel]])</f>
        <v>0</v>
      </c>
      <c r="G45" s="123" t="s">
        <v>22</v>
      </c>
      <c r="H45" s="124" t="s">
        <v>22</v>
      </c>
      <c r="I45" s="245"/>
    </row>
    <row r="46" spans="1:13" x14ac:dyDescent="0.25">
      <c r="A46" s="159"/>
      <c r="B46" s="31" t="s">
        <v>22</v>
      </c>
      <c r="C46" s="29" t="s">
        <v>118</v>
      </c>
      <c r="D46" s="30">
        <v>0</v>
      </c>
      <c r="E46" s="30">
        <v>0</v>
      </c>
      <c r="F46" s="81">
        <f>SUM(INKINDEvent[[#This Row],[Material]:[Travel]])</f>
        <v>0</v>
      </c>
      <c r="G46" s="123" t="s">
        <v>22</v>
      </c>
      <c r="H46" s="124" t="s">
        <v>22</v>
      </c>
      <c r="I46" s="245"/>
    </row>
    <row r="47" spans="1:13" x14ac:dyDescent="0.25">
      <c r="A47" s="159"/>
      <c r="B47" s="31" t="s">
        <v>22</v>
      </c>
      <c r="C47" s="29" t="s">
        <v>118</v>
      </c>
      <c r="D47" s="30">
        <v>0</v>
      </c>
      <c r="E47" s="30">
        <v>0</v>
      </c>
      <c r="F47" s="81">
        <f>SUM(INKINDEvent[[#This Row],[Material]:[Travel]])</f>
        <v>0</v>
      </c>
      <c r="G47" s="123" t="s">
        <v>22</v>
      </c>
      <c r="H47" s="124" t="s">
        <v>22</v>
      </c>
      <c r="I47" s="245"/>
    </row>
    <row r="48" spans="1:13" x14ac:dyDescent="0.25">
      <c r="A48" s="159"/>
      <c r="B48" s="31" t="s">
        <v>22</v>
      </c>
      <c r="C48" s="29" t="s">
        <v>118</v>
      </c>
      <c r="D48" s="30">
        <v>0</v>
      </c>
      <c r="E48" s="30">
        <v>0</v>
      </c>
      <c r="F48" s="81">
        <f>SUM(INKINDEvent[[#This Row],[Material]:[Travel]])</f>
        <v>0</v>
      </c>
      <c r="G48" s="123" t="s">
        <v>22</v>
      </c>
      <c r="H48" s="124" t="s">
        <v>22</v>
      </c>
      <c r="I48" s="245"/>
    </row>
    <row r="49" spans="1:13" x14ac:dyDescent="0.25">
      <c r="A49" s="159"/>
      <c r="B49" s="31" t="s">
        <v>22</v>
      </c>
      <c r="C49" s="29" t="s">
        <v>118</v>
      </c>
      <c r="D49" s="30">
        <v>0</v>
      </c>
      <c r="E49" s="30">
        <v>0</v>
      </c>
      <c r="F49" s="81">
        <f>SUM(INKINDEvent[[#This Row],[Material]:[Travel]])</f>
        <v>0</v>
      </c>
      <c r="G49" s="123" t="s">
        <v>22</v>
      </c>
      <c r="H49" s="124" t="s">
        <v>22</v>
      </c>
      <c r="I49" s="245"/>
    </row>
    <row r="50" spans="1:13" x14ac:dyDescent="0.25">
      <c r="A50" s="159"/>
      <c r="B50" s="31" t="s">
        <v>22</v>
      </c>
      <c r="C50" s="29" t="s">
        <v>118</v>
      </c>
      <c r="D50" s="30">
        <v>0</v>
      </c>
      <c r="E50" s="30">
        <v>0</v>
      </c>
      <c r="F50" s="81">
        <f>SUM(INKINDEvent[[#This Row],[Material]:[Travel]])</f>
        <v>0</v>
      </c>
      <c r="G50" s="123" t="s">
        <v>22</v>
      </c>
      <c r="H50" s="124" t="s">
        <v>22</v>
      </c>
      <c r="I50" s="245"/>
    </row>
    <row r="51" spans="1:13" x14ac:dyDescent="0.25">
      <c r="A51" s="159"/>
      <c r="B51" s="31" t="s">
        <v>22</v>
      </c>
      <c r="C51" s="29" t="s">
        <v>118</v>
      </c>
      <c r="D51" s="30">
        <v>0</v>
      </c>
      <c r="E51" s="30">
        <v>0</v>
      </c>
      <c r="F51" s="81">
        <f>SUM(INKINDEvent[[#This Row],[Material]:[Travel]])</f>
        <v>0</v>
      </c>
      <c r="G51" s="123" t="s">
        <v>22</v>
      </c>
      <c r="H51" s="124" t="s">
        <v>22</v>
      </c>
      <c r="I51" s="245"/>
    </row>
    <row r="52" spans="1:13" x14ac:dyDescent="0.25">
      <c r="A52" s="159"/>
      <c r="B52" s="31" t="s">
        <v>22</v>
      </c>
      <c r="C52" s="29" t="s">
        <v>118</v>
      </c>
      <c r="D52" s="30">
        <v>0</v>
      </c>
      <c r="E52" s="30">
        <v>0</v>
      </c>
      <c r="F52" s="81">
        <f>SUM(INKINDEvent[[#This Row],[Material]:[Travel]])</f>
        <v>0</v>
      </c>
      <c r="G52" s="123" t="s">
        <v>22</v>
      </c>
      <c r="H52" s="124" t="s">
        <v>22</v>
      </c>
      <c r="I52" s="245"/>
    </row>
    <row r="53" spans="1:13" x14ac:dyDescent="0.25">
      <c r="A53" s="159"/>
      <c r="B53" s="31" t="s">
        <v>22</v>
      </c>
      <c r="C53" s="29" t="s">
        <v>118</v>
      </c>
      <c r="D53" s="30">
        <v>0</v>
      </c>
      <c r="E53" s="30">
        <v>0</v>
      </c>
      <c r="F53" s="81">
        <f>SUM(INKINDEvent[[#This Row],[Material]:[Travel]])</f>
        <v>0</v>
      </c>
      <c r="G53" s="123" t="s">
        <v>22</v>
      </c>
      <c r="H53" s="124" t="s">
        <v>22</v>
      </c>
      <c r="I53" s="245"/>
    </row>
    <row r="54" spans="1:13" x14ac:dyDescent="0.25">
      <c r="A54" s="159"/>
      <c r="B54" s="31" t="s">
        <v>22</v>
      </c>
      <c r="C54" s="29" t="s">
        <v>118</v>
      </c>
      <c r="D54" s="30">
        <v>0</v>
      </c>
      <c r="E54" s="30">
        <v>0</v>
      </c>
      <c r="F54" s="81">
        <f>SUM(INKINDEvent[[#This Row],[Material]:[Travel]])</f>
        <v>0</v>
      </c>
      <c r="G54" s="123" t="s">
        <v>22</v>
      </c>
      <c r="H54" s="124" t="s">
        <v>22</v>
      </c>
      <c r="I54" s="245"/>
    </row>
    <row r="55" spans="1:13" x14ac:dyDescent="0.25">
      <c r="A55" s="159"/>
      <c r="B55" s="31" t="s">
        <v>22</v>
      </c>
      <c r="C55" s="29" t="s">
        <v>118</v>
      </c>
      <c r="D55" s="30">
        <v>0</v>
      </c>
      <c r="E55" s="30">
        <v>0</v>
      </c>
      <c r="F55" s="81">
        <f>SUM(INKINDEvent[[#This Row],[Material]:[Travel]])</f>
        <v>0</v>
      </c>
      <c r="G55" s="123" t="s">
        <v>22</v>
      </c>
      <c r="H55" s="124" t="s">
        <v>22</v>
      </c>
      <c r="I55" s="245"/>
    </row>
    <row r="56" spans="1:13" x14ac:dyDescent="0.25">
      <c r="A56" s="159"/>
      <c r="B56" s="31" t="s">
        <v>22</v>
      </c>
      <c r="C56" s="29" t="s">
        <v>118</v>
      </c>
      <c r="D56" s="30">
        <v>0</v>
      </c>
      <c r="E56" s="30">
        <v>0</v>
      </c>
      <c r="F56" s="81">
        <f>SUM(INKINDEvent[[#This Row],[Material]:[Travel]])</f>
        <v>0</v>
      </c>
      <c r="G56" s="123" t="s">
        <v>22</v>
      </c>
      <c r="H56" s="124" t="s">
        <v>22</v>
      </c>
      <c r="I56" s="245"/>
    </row>
    <row r="57" spans="1:13" ht="15.75" customHeight="1" x14ac:dyDescent="0.25">
      <c r="A57" s="159"/>
      <c r="B57" s="31" t="s">
        <v>22</v>
      </c>
      <c r="C57" s="29" t="s">
        <v>118</v>
      </c>
      <c r="D57" s="30">
        <v>0</v>
      </c>
      <c r="E57" s="30">
        <v>0</v>
      </c>
      <c r="F57" s="81">
        <f>SUM(INKINDEvent[[#This Row],[Material]:[Travel]])</f>
        <v>0</v>
      </c>
      <c r="G57" s="123" t="s">
        <v>22</v>
      </c>
      <c r="H57" s="124" t="s">
        <v>22</v>
      </c>
      <c r="I57" s="245"/>
      <c r="M57" s="3"/>
    </row>
    <row r="58" spans="1:13" ht="15.75" customHeight="1" x14ac:dyDescent="0.25">
      <c r="A58" s="159"/>
      <c r="B58" s="31" t="s">
        <v>22</v>
      </c>
      <c r="C58" s="29" t="s">
        <v>118</v>
      </c>
      <c r="D58" s="30">
        <v>0</v>
      </c>
      <c r="E58" s="30">
        <v>0</v>
      </c>
      <c r="F58" s="81">
        <f>SUM(INKINDEvent[[#This Row],[Material]:[Travel]])</f>
        <v>0</v>
      </c>
      <c r="G58" s="123" t="s">
        <v>22</v>
      </c>
      <c r="H58" s="124" t="s">
        <v>22</v>
      </c>
      <c r="I58" s="245"/>
      <c r="M58" s="6"/>
    </row>
    <row r="59" spans="1:13" ht="15.75" customHeight="1" x14ac:dyDescent="0.25">
      <c r="A59" s="159"/>
      <c r="B59" s="31" t="s">
        <v>22</v>
      </c>
      <c r="C59" s="29" t="s">
        <v>118</v>
      </c>
      <c r="D59" s="30">
        <v>0</v>
      </c>
      <c r="E59" s="30">
        <v>0</v>
      </c>
      <c r="F59" s="81">
        <f>SUM(INKINDEvent[[#This Row],[Material]:[Travel]])</f>
        <v>0</v>
      </c>
      <c r="G59" s="123" t="s">
        <v>22</v>
      </c>
      <c r="H59" s="124" t="s">
        <v>22</v>
      </c>
      <c r="I59" s="245"/>
    </row>
    <row r="60" spans="1:13" ht="15.75" customHeight="1" x14ac:dyDescent="0.25">
      <c r="B60" t="s">
        <v>15</v>
      </c>
      <c r="D60" s="2">
        <f>SUBTOTAL(109,INKINDEvent[Material])</f>
        <v>0</v>
      </c>
      <c r="E60" s="2">
        <f>SUBTOTAL(109,INKINDEvent[Travel])</f>
        <v>0</v>
      </c>
      <c r="F60" s="12">
        <f>SUBTOTAL(109,INKINDEvent[Total cost (SEK)])</f>
        <v>0</v>
      </c>
    </row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</sheetData>
  <sheetProtection algorithmName="SHA-512" hashValue="gNY6UhQgfeMcGvlwlNKE+jdnnzw0YIlnazK5OXejpg0EexE6xkXjUgfy0fkF4N0QiQwgzdO8uLZQdSQuSCC92A==" saltValue="ZUPK9yt2AaIUbdArX6Rjyw==" spinCount="100000" sheet="1" scenarios="1" formatColumns="0" formatRows="0" sort="0" autoFilter="0"/>
  <dataValidations count="5">
    <dataValidation type="list" allowBlank="1" showInputMessage="1" showErrorMessage="1" errorTitle="External/Internal" error="Choose if the event is external or internal in the dropdown." sqref="G3:G22 G40:G59" xr:uid="{6C3B0F7D-48C2-430E-95AC-D623EFCB4A69}">
      <formula1>ListaEXTINT</formula1>
    </dataValidation>
    <dataValidation type="list" allowBlank="1" showInputMessage="1" showErrorMessage="1" errorTitle="Event" error="Choose the type of event in the dropdown." sqref="B3:B22 A40:B59" xr:uid="{B5EC462C-0F49-452E-9695-76C9E4D946CF}">
      <formula1>ListaEventTYPE</formula1>
    </dataValidation>
    <dataValidation type="list" allowBlank="1" showInputMessage="1" showErrorMessage="1" errorTitle="Month" error="Choose a month for the planned event in the dropdown." sqref="H40:H59 H3:H22 H28:H33" xr:uid="{18C9E75B-C647-493B-A8EA-FAD9B36E8A4D}">
      <formula1>ListaMONTH</formula1>
    </dataValidation>
    <dataValidation type="list" allowBlank="1" showInputMessage="1" showErrorMessage="1" errorTitle="Organization" error="Choose an organization in the dropdown." sqref="C3:C22 C40:C59 C28:C33" xr:uid="{0E76AD42-2883-46C0-8933-A8BF03CA2922}">
      <formula1>ListaOrganizations</formula1>
    </dataValidation>
    <dataValidation type="list" allowBlank="1" showInputMessage="1" showErrorMessage="1" sqref="A3:A22" xr:uid="{B728958E-6049-460E-A878-BF4FF299383B}">
      <formula1>ListaFunding</formula1>
    </dataValidation>
  </dataValidations>
  <pageMargins left="0.7" right="0.7" top="0.75" bottom="0.75" header="0" footer="0"/>
  <pageSetup paperSize="9" orientation="portrait"/>
  <headerFooter>
    <oddHeader>&amp;R000000 Begränsad delning#_x000D_</oddHeader>
  </headerFooter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C1065"/>
  <sheetViews>
    <sheetView showGridLines="0" zoomScaleNormal="100" workbookViewId="0">
      <selection activeCell="E38" sqref="E38"/>
    </sheetView>
  </sheetViews>
  <sheetFormatPr defaultColWidth="14.42578125" defaultRowHeight="15" customHeight="1" x14ac:dyDescent="0.25"/>
  <cols>
    <col min="1" max="1" width="10.85546875" customWidth="1"/>
    <col min="2" max="2" width="32" customWidth="1"/>
    <col min="3" max="3" width="24.85546875" customWidth="1"/>
    <col min="4" max="4" width="12.5703125" customWidth="1"/>
    <col min="5" max="5" width="15.7109375" customWidth="1"/>
    <col min="6" max="6" width="14.140625" bestFit="1" customWidth="1"/>
    <col min="7" max="7" width="12.85546875" bestFit="1" customWidth="1"/>
    <col min="8" max="8" width="14.140625" customWidth="1"/>
    <col min="9" max="9" width="77.7109375" customWidth="1"/>
    <col min="10" max="10" width="30.140625" customWidth="1"/>
    <col min="11" max="11" width="27.85546875" customWidth="1"/>
    <col min="12" max="13" width="8.85546875" customWidth="1"/>
    <col min="14" max="14" width="21" bestFit="1" customWidth="1"/>
    <col min="15" max="26" width="8.85546875" customWidth="1"/>
  </cols>
  <sheetData>
    <row r="1" spans="1:29" ht="29.45" customHeight="1" thickBot="1" x14ac:dyDescent="0.35">
      <c r="A1" s="15" t="s">
        <v>40</v>
      </c>
      <c r="B1" s="97" t="s">
        <v>159</v>
      </c>
      <c r="C1" s="27"/>
      <c r="D1" s="27"/>
      <c r="E1" s="27" t="s">
        <v>56</v>
      </c>
      <c r="F1" s="16"/>
      <c r="G1" s="16"/>
      <c r="H1" s="16"/>
      <c r="I1" s="17"/>
    </row>
    <row r="2" spans="1:29" ht="45" x14ac:dyDescent="0.25">
      <c r="A2" s="83" t="s">
        <v>130</v>
      </c>
      <c r="B2" s="1" t="s">
        <v>80</v>
      </c>
      <c r="C2" s="1" t="s">
        <v>3</v>
      </c>
      <c r="D2" s="83" t="s">
        <v>13</v>
      </c>
      <c r="E2" s="11" t="s">
        <v>12</v>
      </c>
      <c r="F2" s="63" t="s">
        <v>78</v>
      </c>
      <c r="G2" s="63" t="s">
        <v>79</v>
      </c>
      <c r="H2" s="63" t="s">
        <v>45</v>
      </c>
      <c r="I2" s="1" t="s">
        <v>0</v>
      </c>
      <c r="J2" s="1"/>
      <c r="K2" s="98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7.45" customHeight="1" x14ac:dyDescent="0.25">
      <c r="A3" s="172" t="s">
        <v>22</v>
      </c>
      <c r="B3" s="125" t="s">
        <v>114</v>
      </c>
      <c r="C3" s="29" t="s">
        <v>118</v>
      </c>
      <c r="D3" s="67" t="s">
        <v>17</v>
      </c>
      <c r="E3" s="30">
        <v>0</v>
      </c>
      <c r="F3" s="64">
        <v>0</v>
      </c>
      <c r="G3" s="65">
        <v>0</v>
      </c>
      <c r="H3" s="100">
        <f>IFERROR((WASPCapital[[#This Row],[Purchase cost]]/WASPCapital[[#This Row],[Depreciation period (years)]])*(WASPCapital[[#This Row],[Utilization rate in WASP %]]), 0)</f>
        <v>0</v>
      </c>
      <c r="I3" s="243"/>
      <c r="K3" s="25"/>
      <c r="L3" s="22"/>
    </row>
    <row r="4" spans="1:29" ht="17.45" customHeight="1" x14ac:dyDescent="0.25">
      <c r="A4" s="172" t="s">
        <v>22</v>
      </c>
      <c r="B4" s="125" t="s">
        <v>114</v>
      </c>
      <c r="C4" s="29" t="s">
        <v>118</v>
      </c>
      <c r="D4" s="67" t="s">
        <v>17</v>
      </c>
      <c r="E4" s="30">
        <v>0</v>
      </c>
      <c r="F4" s="64">
        <v>0</v>
      </c>
      <c r="G4" s="65">
        <v>0</v>
      </c>
      <c r="H4" s="100">
        <f>IFERROR((WASPCapital[[#This Row],[Purchase cost]]/WASPCapital[[#This Row],[Depreciation period (years)]])*(WASPCapital[[#This Row],[Utilization rate in WASP %]]), 0)</f>
        <v>0</v>
      </c>
      <c r="I4" s="243"/>
    </row>
    <row r="5" spans="1:29" ht="17.45" customHeight="1" x14ac:dyDescent="0.25">
      <c r="A5" s="172" t="s">
        <v>22</v>
      </c>
      <c r="B5" s="125" t="s">
        <v>114</v>
      </c>
      <c r="C5" s="29" t="s">
        <v>118</v>
      </c>
      <c r="D5" s="67" t="s">
        <v>17</v>
      </c>
      <c r="E5" s="30">
        <v>0</v>
      </c>
      <c r="F5" s="64">
        <v>0</v>
      </c>
      <c r="G5" s="65">
        <v>0</v>
      </c>
      <c r="H5" s="100">
        <f>IFERROR((WASPCapital[[#This Row],[Purchase cost]]/WASPCapital[[#This Row],[Depreciation period (years)]])*(WASPCapital[[#This Row],[Utilization rate in WASP %]]), 0)</f>
        <v>0</v>
      </c>
      <c r="I5" s="243"/>
      <c r="L5" s="22"/>
    </row>
    <row r="6" spans="1:29" ht="17.45" customHeight="1" x14ac:dyDescent="0.25">
      <c r="A6" s="172" t="s">
        <v>22</v>
      </c>
      <c r="B6" s="125" t="s">
        <v>114</v>
      </c>
      <c r="C6" s="29" t="s">
        <v>118</v>
      </c>
      <c r="D6" s="67" t="s">
        <v>17</v>
      </c>
      <c r="E6" s="30">
        <v>0</v>
      </c>
      <c r="F6" s="64">
        <v>0</v>
      </c>
      <c r="G6" s="65">
        <v>0</v>
      </c>
      <c r="H6" s="100">
        <f>IFERROR((WASPCapital[[#This Row],[Purchase cost]]/WASPCapital[[#This Row],[Depreciation period (years)]])*(WASPCapital[[#This Row],[Utilization rate in WASP %]]), 0)</f>
        <v>0</v>
      </c>
      <c r="I6" s="243"/>
      <c r="L6" s="22"/>
    </row>
    <row r="7" spans="1:29" ht="17.45" customHeight="1" x14ac:dyDescent="0.25">
      <c r="A7" s="172" t="s">
        <v>22</v>
      </c>
      <c r="B7" s="125" t="s">
        <v>114</v>
      </c>
      <c r="C7" s="29" t="s">
        <v>118</v>
      </c>
      <c r="D7" s="67" t="s">
        <v>17</v>
      </c>
      <c r="E7" s="30">
        <v>0</v>
      </c>
      <c r="F7" s="64">
        <v>0</v>
      </c>
      <c r="G7" s="65">
        <v>0</v>
      </c>
      <c r="H7" s="100">
        <f>IFERROR((WASPCapital[[#This Row],[Purchase cost]]/WASPCapital[[#This Row],[Depreciation period (years)]])*(WASPCapital[[#This Row],[Utilization rate in WASP %]]), 0)</f>
        <v>0</v>
      </c>
      <c r="I7" s="243"/>
      <c r="L7" s="22"/>
    </row>
    <row r="8" spans="1:29" ht="17.45" customHeight="1" x14ac:dyDescent="0.25">
      <c r="A8" s="172" t="s">
        <v>22</v>
      </c>
      <c r="B8" s="125" t="s">
        <v>114</v>
      </c>
      <c r="C8" s="29" t="s">
        <v>118</v>
      </c>
      <c r="D8" s="67" t="s">
        <v>17</v>
      </c>
      <c r="E8" s="30">
        <v>0</v>
      </c>
      <c r="F8" s="64">
        <v>0</v>
      </c>
      <c r="G8" s="65">
        <v>0</v>
      </c>
      <c r="H8" s="100">
        <f>IFERROR((WASPCapital[[#This Row],[Purchase cost]]/WASPCapital[[#This Row],[Depreciation period (years)]])*(WASPCapital[[#This Row],[Utilization rate in WASP %]]), 0)</f>
        <v>0</v>
      </c>
      <c r="I8" s="243"/>
      <c r="L8" s="22"/>
    </row>
    <row r="9" spans="1:29" ht="17.45" customHeight="1" x14ac:dyDescent="0.25">
      <c r="A9" s="172" t="s">
        <v>22</v>
      </c>
      <c r="B9" s="125" t="s">
        <v>114</v>
      </c>
      <c r="C9" s="29" t="s">
        <v>118</v>
      </c>
      <c r="D9" s="67" t="s">
        <v>17</v>
      </c>
      <c r="E9" s="30">
        <v>0</v>
      </c>
      <c r="F9" s="64">
        <v>0</v>
      </c>
      <c r="G9" s="65">
        <v>0</v>
      </c>
      <c r="H9" s="100">
        <f>IFERROR((WASPCapital[[#This Row],[Purchase cost]]/WASPCapital[[#This Row],[Depreciation period (years)]])*(WASPCapital[[#This Row],[Utilization rate in WASP %]]), 0)</f>
        <v>0</v>
      </c>
      <c r="I9" s="243"/>
      <c r="L9" s="22"/>
    </row>
    <row r="10" spans="1:29" ht="17.45" customHeight="1" x14ac:dyDescent="0.25">
      <c r="A10" s="172" t="s">
        <v>22</v>
      </c>
      <c r="B10" s="125" t="s">
        <v>114</v>
      </c>
      <c r="C10" s="29" t="s">
        <v>118</v>
      </c>
      <c r="D10" s="67" t="s">
        <v>17</v>
      </c>
      <c r="E10" s="30">
        <v>0</v>
      </c>
      <c r="F10" s="64">
        <v>0</v>
      </c>
      <c r="G10" s="65">
        <v>0</v>
      </c>
      <c r="H10" s="100">
        <f>IFERROR((WASPCapital[[#This Row],[Purchase cost]]/WASPCapital[[#This Row],[Depreciation period (years)]])*(WASPCapital[[#This Row],[Utilization rate in WASP %]]), 0)</f>
        <v>0</v>
      </c>
      <c r="I10" s="243"/>
      <c r="L10" s="22"/>
    </row>
    <row r="11" spans="1:29" ht="17.45" customHeight="1" x14ac:dyDescent="0.25">
      <c r="A11" s="172" t="s">
        <v>22</v>
      </c>
      <c r="B11" s="125" t="s">
        <v>114</v>
      </c>
      <c r="C11" s="29" t="s">
        <v>118</v>
      </c>
      <c r="D11" s="67" t="s">
        <v>17</v>
      </c>
      <c r="E11" s="30">
        <v>0</v>
      </c>
      <c r="F11" s="64">
        <v>0</v>
      </c>
      <c r="G11" s="65">
        <v>0</v>
      </c>
      <c r="H11" s="100">
        <f>IFERROR((WASPCapital[[#This Row],[Purchase cost]]/WASPCapital[[#This Row],[Depreciation period (years)]])*(WASPCapital[[#This Row],[Utilization rate in WASP %]]), 0)</f>
        <v>0</v>
      </c>
      <c r="I11" s="243"/>
      <c r="L11" s="22"/>
    </row>
    <row r="12" spans="1:29" ht="17.45" customHeight="1" x14ac:dyDescent="0.25">
      <c r="A12" s="172" t="s">
        <v>22</v>
      </c>
      <c r="B12" s="125" t="s">
        <v>114</v>
      </c>
      <c r="C12" s="29" t="s">
        <v>118</v>
      </c>
      <c r="D12" s="67" t="s">
        <v>17</v>
      </c>
      <c r="E12" s="30">
        <v>0</v>
      </c>
      <c r="F12" s="64">
        <v>0</v>
      </c>
      <c r="G12" s="65">
        <v>0</v>
      </c>
      <c r="H12" s="100">
        <f>IFERROR((WASPCapital[[#This Row],[Purchase cost]]/WASPCapital[[#This Row],[Depreciation period (years)]])*(WASPCapital[[#This Row],[Utilization rate in WASP %]]), 0)</f>
        <v>0</v>
      </c>
      <c r="I12" s="243"/>
      <c r="L12" s="22"/>
    </row>
    <row r="13" spans="1:29" ht="17.45" customHeight="1" x14ac:dyDescent="0.25">
      <c r="A13" s="172" t="s">
        <v>22</v>
      </c>
      <c r="B13" s="125" t="s">
        <v>114</v>
      </c>
      <c r="C13" s="29" t="s">
        <v>118</v>
      </c>
      <c r="D13" s="67" t="s">
        <v>17</v>
      </c>
      <c r="E13" s="30">
        <v>0</v>
      </c>
      <c r="F13" s="64">
        <v>0</v>
      </c>
      <c r="G13" s="65">
        <v>0</v>
      </c>
      <c r="H13" s="100">
        <f>IFERROR((WASPCapital[[#This Row],[Purchase cost]]/WASPCapital[[#This Row],[Depreciation period (years)]])*(WASPCapital[[#This Row],[Utilization rate in WASP %]]), 0)</f>
        <v>0</v>
      </c>
      <c r="I13" s="243"/>
      <c r="L13" s="22"/>
    </row>
    <row r="14" spans="1:29" ht="17.45" customHeight="1" x14ac:dyDescent="0.3">
      <c r="A14" s="172" t="s">
        <v>22</v>
      </c>
      <c r="B14" s="125" t="s">
        <v>114</v>
      </c>
      <c r="C14" s="29" t="s">
        <v>118</v>
      </c>
      <c r="D14" s="67" t="s">
        <v>17</v>
      </c>
      <c r="E14" s="30">
        <v>0</v>
      </c>
      <c r="F14" s="64">
        <v>0</v>
      </c>
      <c r="G14" s="65">
        <v>0</v>
      </c>
      <c r="H14" s="100">
        <f>IFERROR((WASPCapital[[#This Row],[Purchase cost]]/WASPCapital[[#This Row],[Depreciation period (years)]])*(WASPCapital[[#This Row],[Utilization rate in WASP %]]), 0)</f>
        <v>0</v>
      </c>
      <c r="I14" s="243"/>
      <c r="L14" s="101"/>
      <c r="M14" s="22"/>
      <c r="P14" s="6"/>
      <c r="Q14" s="24"/>
    </row>
    <row r="15" spans="1:29" ht="17.45" customHeight="1" x14ac:dyDescent="0.3">
      <c r="A15" s="172" t="s">
        <v>22</v>
      </c>
      <c r="B15" s="125" t="s">
        <v>114</v>
      </c>
      <c r="C15" s="29" t="s">
        <v>118</v>
      </c>
      <c r="D15" s="67" t="s">
        <v>17</v>
      </c>
      <c r="E15" s="30">
        <v>0</v>
      </c>
      <c r="F15" s="64">
        <v>0</v>
      </c>
      <c r="G15" s="65">
        <v>0</v>
      </c>
      <c r="H15" s="100">
        <f>IFERROR((WASPCapital[[#This Row],[Purchase cost]]/WASPCapital[[#This Row],[Depreciation period (years)]])*(WASPCapital[[#This Row],[Utilization rate in WASP %]]), 0)</f>
        <v>0</v>
      </c>
      <c r="I15" s="243"/>
      <c r="L15" s="101"/>
      <c r="M15" s="22"/>
    </row>
    <row r="16" spans="1:29" ht="15" customHeight="1" x14ac:dyDescent="0.25">
      <c r="A16" s="172" t="s">
        <v>22</v>
      </c>
      <c r="B16" s="125" t="s">
        <v>114</v>
      </c>
      <c r="C16" s="29" t="s">
        <v>118</v>
      </c>
      <c r="D16" s="67" t="s">
        <v>17</v>
      </c>
      <c r="E16" s="30">
        <v>0</v>
      </c>
      <c r="F16" s="64">
        <v>0</v>
      </c>
      <c r="G16" s="65">
        <v>0</v>
      </c>
      <c r="H16" s="102">
        <f>IFERROR((WASPCapital[[#This Row],[Purchase cost]]/WASPCapital[[#This Row],[Depreciation period (years)]])*(WASPCapital[[#This Row],[Utilization rate in WASP %]]), 0)</f>
        <v>0</v>
      </c>
      <c r="I16" s="244"/>
    </row>
    <row r="17" spans="1:9" ht="15" customHeight="1" x14ac:dyDescent="0.25">
      <c r="A17" s="172" t="s">
        <v>22</v>
      </c>
      <c r="B17" s="125" t="s">
        <v>114</v>
      </c>
      <c r="C17" s="29" t="s">
        <v>118</v>
      </c>
      <c r="D17" s="67" t="s">
        <v>17</v>
      </c>
      <c r="E17" s="30">
        <v>0</v>
      </c>
      <c r="F17" s="64">
        <v>0</v>
      </c>
      <c r="G17" s="65">
        <v>0</v>
      </c>
      <c r="H17" s="102">
        <f>IFERROR((WASPCapital[[#This Row],[Purchase cost]]/WASPCapital[[#This Row],[Depreciation period (years)]])*(WASPCapital[[#This Row],[Utilization rate in WASP %]]), 0)</f>
        <v>0</v>
      </c>
      <c r="I17" s="244"/>
    </row>
    <row r="18" spans="1:9" ht="15" customHeight="1" x14ac:dyDescent="0.25">
      <c r="A18" s="216" t="s">
        <v>15</v>
      </c>
      <c r="B18" s="216"/>
      <c r="C18" s="216"/>
      <c r="D18" s="216"/>
      <c r="E18" s="2">
        <f>SUBTOTAL(109,WASPCapital[Purchase cost])</f>
        <v>0</v>
      </c>
      <c r="F18" s="217"/>
      <c r="G18" s="216"/>
      <c r="H18" s="218">
        <f>SUBTOTAL(109,WASPCapital[Depreciation cost (SEK)])</f>
        <v>0</v>
      </c>
      <c r="I18" s="219"/>
    </row>
    <row r="19" spans="1:9" ht="15" customHeight="1" x14ac:dyDescent="0.25">
      <c r="A19" s="103"/>
      <c r="C19" s="7"/>
    </row>
    <row r="20" spans="1:9" ht="15" customHeight="1" thickBot="1" x14ac:dyDescent="0.3">
      <c r="B20" s="103"/>
      <c r="C20" s="7"/>
    </row>
    <row r="21" spans="1:9" ht="30" customHeight="1" thickBot="1" x14ac:dyDescent="0.35">
      <c r="A21" s="15" t="s">
        <v>40</v>
      </c>
      <c r="B21" s="97" t="s">
        <v>160</v>
      </c>
      <c r="C21" s="27"/>
      <c r="D21" s="27"/>
      <c r="E21" s="27" t="s">
        <v>56</v>
      </c>
      <c r="F21" s="16"/>
      <c r="G21" s="16"/>
      <c r="H21" s="16"/>
      <c r="I21" s="17"/>
    </row>
    <row r="22" spans="1:9" ht="45" x14ac:dyDescent="0.25">
      <c r="A22" s="83" t="s">
        <v>130</v>
      </c>
      <c r="B22" s="1" t="s">
        <v>77</v>
      </c>
      <c r="C22" s="1" t="s">
        <v>3</v>
      </c>
      <c r="D22" s="104" t="s">
        <v>139</v>
      </c>
      <c r="E22" s="1" t="s">
        <v>76</v>
      </c>
      <c r="F22" s="104" t="s">
        <v>143</v>
      </c>
      <c r="G22" s="104" t="s">
        <v>142</v>
      </c>
      <c r="H22" s="104" t="s">
        <v>141</v>
      </c>
      <c r="I22" s="1" t="s">
        <v>0</v>
      </c>
    </row>
    <row r="23" spans="1:9" ht="15" customHeight="1" x14ac:dyDescent="0.25">
      <c r="A23" s="172" t="s">
        <v>22</v>
      </c>
      <c r="B23" s="125" t="s">
        <v>115</v>
      </c>
      <c r="C23" s="29" t="s">
        <v>118</v>
      </c>
      <c r="D23" s="99"/>
      <c r="E23" s="30">
        <v>0</v>
      </c>
      <c r="F23" s="126"/>
      <c r="G23" s="126"/>
      <c r="H23" s="126"/>
      <c r="I23" s="243"/>
    </row>
    <row r="24" spans="1:9" ht="15" customHeight="1" x14ac:dyDescent="0.25">
      <c r="A24" s="172" t="s">
        <v>133</v>
      </c>
      <c r="B24" s="125" t="s">
        <v>115</v>
      </c>
      <c r="C24" s="29" t="s">
        <v>118</v>
      </c>
      <c r="D24" s="99"/>
      <c r="E24" s="30">
        <v>0</v>
      </c>
      <c r="F24" s="126"/>
      <c r="G24" s="126"/>
      <c r="H24" s="126"/>
      <c r="I24" s="243"/>
    </row>
    <row r="25" spans="1:9" ht="15" customHeight="1" x14ac:dyDescent="0.25">
      <c r="A25" s="172" t="s">
        <v>22</v>
      </c>
      <c r="B25" s="125" t="s">
        <v>115</v>
      </c>
      <c r="C25" s="29" t="s">
        <v>118</v>
      </c>
      <c r="D25" s="99"/>
      <c r="E25" s="30">
        <v>0</v>
      </c>
      <c r="F25" s="126"/>
      <c r="G25" s="126"/>
      <c r="H25" s="126"/>
      <c r="I25" s="243"/>
    </row>
    <row r="26" spans="1:9" ht="15" customHeight="1" x14ac:dyDescent="0.25">
      <c r="A26" s="172" t="s">
        <v>22</v>
      </c>
      <c r="B26" s="125" t="s">
        <v>115</v>
      </c>
      <c r="C26" s="29" t="s">
        <v>118</v>
      </c>
      <c r="D26" s="99"/>
      <c r="E26" s="30">
        <v>0</v>
      </c>
      <c r="F26" s="126"/>
      <c r="G26" s="126"/>
      <c r="H26" s="126"/>
      <c r="I26" s="243"/>
    </row>
    <row r="27" spans="1:9" ht="15" customHeight="1" x14ac:dyDescent="0.25">
      <c r="A27" s="172" t="s">
        <v>22</v>
      </c>
      <c r="B27" s="125" t="s">
        <v>115</v>
      </c>
      <c r="C27" s="29" t="s">
        <v>118</v>
      </c>
      <c r="D27" s="99"/>
      <c r="E27" s="30">
        <v>0</v>
      </c>
      <c r="F27" s="126"/>
      <c r="G27" s="126"/>
      <c r="H27" s="126"/>
      <c r="I27" s="243"/>
    </row>
    <row r="28" spans="1:9" ht="15" customHeight="1" x14ac:dyDescent="0.25">
      <c r="A28" s="172" t="s">
        <v>22</v>
      </c>
      <c r="B28" s="125" t="s">
        <v>115</v>
      </c>
      <c r="C28" s="29" t="s">
        <v>118</v>
      </c>
      <c r="D28" s="99"/>
      <c r="E28" s="30">
        <v>0</v>
      </c>
      <c r="F28" s="126"/>
      <c r="G28" s="126"/>
      <c r="H28" s="126"/>
      <c r="I28" s="243"/>
    </row>
    <row r="29" spans="1:9" ht="15" customHeight="1" x14ac:dyDescent="0.25">
      <c r="A29" s="172" t="s">
        <v>22</v>
      </c>
      <c r="B29" s="125" t="s">
        <v>115</v>
      </c>
      <c r="C29" s="29" t="s">
        <v>118</v>
      </c>
      <c r="D29" s="99"/>
      <c r="E29" s="30">
        <v>0</v>
      </c>
      <c r="F29" s="126"/>
      <c r="G29" s="126"/>
      <c r="H29" s="126"/>
      <c r="I29" s="243"/>
    </row>
    <row r="30" spans="1:9" ht="15" customHeight="1" x14ac:dyDescent="0.25">
      <c r="A30" s="172" t="s">
        <v>22</v>
      </c>
      <c r="B30" s="125" t="s">
        <v>115</v>
      </c>
      <c r="C30" s="29" t="s">
        <v>118</v>
      </c>
      <c r="D30" s="99"/>
      <c r="E30" s="30">
        <v>0</v>
      </c>
      <c r="F30" s="126"/>
      <c r="G30" s="126"/>
      <c r="H30" s="126"/>
      <c r="I30" s="243"/>
    </row>
    <row r="31" spans="1:9" ht="15" customHeight="1" x14ac:dyDescent="0.25">
      <c r="A31" s="172" t="s">
        <v>22</v>
      </c>
      <c r="B31" s="125" t="s">
        <v>115</v>
      </c>
      <c r="C31" s="29" t="s">
        <v>118</v>
      </c>
      <c r="D31" s="99"/>
      <c r="E31" s="30">
        <v>0</v>
      </c>
      <c r="F31" s="126"/>
      <c r="G31" s="126"/>
      <c r="H31" s="126"/>
      <c r="I31" s="243"/>
    </row>
    <row r="32" spans="1:9" ht="15" customHeight="1" x14ac:dyDescent="0.25">
      <c r="A32" s="172" t="s">
        <v>22</v>
      </c>
      <c r="B32" s="125" t="s">
        <v>115</v>
      </c>
      <c r="C32" s="29" t="s">
        <v>118</v>
      </c>
      <c r="D32" s="99"/>
      <c r="E32" s="30">
        <v>0</v>
      </c>
      <c r="F32" s="126"/>
      <c r="G32" s="126"/>
      <c r="H32" s="126"/>
      <c r="I32" s="243"/>
    </row>
    <row r="33" spans="1:9" ht="15" customHeight="1" x14ac:dyDescent="0.25">
      <c r="A33" s="172" t="s">
        <v>22</v>
      </c>
      <c r="B33" s="125" t="s">
        <v>115</v>
      </c>
      <c r="C33" s="29" t="s">
        <v>118</v>
      </c>
      <c r="D33" s="99"/>
      <c r="E33" s="30">
        <v>0</v>
      </c>
      <c r="F33" s="126"/>
      <c r="G33" s="126"/>
      <c r="H33" s="126"/>
      <c r="I33" s="243"/>
    </row>
    <row r="34" spans="1:9" ht="15" customHeight="1" x14ac:dyDescent="0.25">
      <c r="A34" s="172" t="s">
        <v>22</v>
      </c>
      <c r="B34" s="125" t="s">
        <v>115</v>
      </c>
      <c r="C34" s="29" t="s">
        <v>118</v>
      </c>
      <c r="D34" s="99"/>
      <c r="E34" s="30">
        <v>0</v>
      </c>
      <c r="F34" s="126"/>
      <c r="G34" s="126"/>
      <c r="H34" s="126"/>
      <c r="I34" s="243"/>
    </row>
    <row r="35" spans="1:9" ht="15" customHeight="1" x14ac:dyDescent="0.25">
      <c r="A35" s="172" t="s">
        <v>22</v>
      </c>
      <c r="B35" s="125" t="s">
        <v>115</v>
      </c>
      <c r="C35" s="29" t="s">
        <v>118</v>
      </c>
      <c r="D35" s="99"/>
      <c r="E35" s="30">
        <v>0</v>
      </c>
      <c r="F35" s="126"/>
      <c r="G35" s="126"/>
      <c r="H35" s="126"/>
      <c r="I35" s="243"/>
    </row>
    <row r="36" spans="1:9" ht="15" customHeight="1" x14ac:dyDescent="0.25">
      <c r="A36" s="172" t="s">
        <v>22</v>
      </c>
      <c r="B36" s="125" t="s">
        <v>115</v>
      </c>
      <c r="C36" s="29" t="s">
        <v>118</v>
      </c>
      <c r="D36" s="99"/>
      <c r="E36" s="30">
        <v>0</v>
      </c>
      <c r="F36" s="126"/>
      <c r="G36" s="126"/>
      <c r="H36" s="126"/>
      <c r="I36" s="243"/>
    </row>
    <row r="37" spans="1:9" ht="15" customHeight="1" x14ac:dyDescent="0.25">
      <c r="A37" s="172" t="s">
        <v>22</v>
      </c>
      <c r="B37" s="125" t="s">
        <v>115</v>
      </c>
      <c r="C37" s="29" t="s">
        <v>118</v>
      </c>
      <c r="D37" s="99"/>
      <c r="E37" s="30">
        <v>0</v>
      </c>
      <c r="F37" s="126"/>
      <c r="G37" s="126"/>
      <c r="H37" s="126"/>
      <c r="I37" s="243"/>
    </row>
    <row r="38" spans="1:9" ht="15" customHeight="1" x14ac:dyDescent="0.25">
      <c r="A38" s="216" t="s">
        <v>15</v>
      </c>
      <c r="C38" s="216"/>
      <c r="E38" s="2">
        <f>SUBTOTAL(109,WASPOperating[Total cost])</f>
        <v>0</v>
      </c>
      <c r="F38" s="2"/>
      <c r="G38" s="2"/>
      <c r="H38" s="2"/>
      <c r="I38" s="219"/>
    </row>
    <row r="39" spans="1:9" ht="15" customHeight="1" x14ac:dyDescent="0.25">
      <c r="C39" s="7"/>
    </row>
    <row r="40" spans="1:9" ht="15" customHeight="1" x14ac:dyDescent="0.25">
      <c r="C40" s="7"/>
    </row>
    <row r="41" spans="1:9" ht="15" customHeight="1" thickBot="1" x14ac:dyDescent="0.3">
      <c r="C41" s="7"/>
    </row>
    <row r="42" spans="1:9" ht="31.5" customHeight="1" thickBot="1" x14ac:dyDescent="0.35">
      <c r="A42" s="105" t="s">
        <v>8</v>
      </c>
      <c r="B42" s="106" t="s">
        <v>159</v>
      </c>
      <c r="C42" s="107"/>
      <c r="D42" s="108"/>
      <c r="E42" s="108" t="s">
        <v>56</v>
      </c>
      <c r="F42" s="107"/>
      <c r="G42" s="107"/>
      <c r="H42" s="107"/>
      <c r="I42" s="109"/>
    </row>
    <row r="43" spans="1:9" ht="45" x14ac:dyDescent="0.25">
      <c r="A43" s="158" t="s">
        <v>139</v>
      </c>
      <c r="B43" s="1" t="s">
        <v>80</v>
      </c>
      <c r="C43" s="1" t="s">
        <v>3</v>
      </c>
      <c r="D43" s="83" t="s">
        <v>13</v>
      </c>
      <c r="E43" s="83" t="s">
        <v>12</v>
      </c>
      <c r="F43" s="63" t="s">
        <v>78</v>
      </c>
      <c r="G43" s="63" t="s">
        <v>79</v>
      </c>
      <c r="H43" s="11" t="s">
        <v>45</v>
      </c>
      <c r="I43" s="1" t="s">
        <v>0</v>
      </c>
    </row>
    <row r="44" spans="1:9" ht="15" customHeight="1" x14ac:dyDescent="0.25">
      <c r="A44" s="148"/>
      <c r="B44" s="125" t="s">
        <v>114</v>
      </c>
      <c r="C44" s="29" t="s">
        <v>118</v>
      </c>
      <c r="D44" s="67" t="s">
        <v>17</v>
      </c>
      <c r="E44" s="66">
        <v>0</v>
      </c>
      <c r="F44" s="64">
        <v>0</v>
      </c>
      <c r="G44" s="65">
        <v>0</v>
      </c>
      <c r="H44" s="100">
        <f>IFERROR((INKINDCapital[[#This Row],[Purchase cost]]/INKINDCapital[[#This Row],[Depreciation period (years)]])*(INKINDCapital[[#This Row],[Utilization rate in WASP %]]), 0)</f>
        <v>0</v>
      </c>
      <c r="I44" s="243"/>
    </row>
    <row r="45" spans="1:9" ht="15" customHeight="1" x14ac:dyDescent="0.25">
      <c r="A45" s="148"/>
      <c r="B45" s="125" t="s">
        <v>114</v>
      </c>
      <c r="C45" s="29" t="s">
        <v>118</v>
      </c>
      <c r="D45" s="67" t="s">
        <v>17</v>
      </c>
      <c r="E45" s="66">
        <v>0</v>
      </c>
      <c r="F45" s="64">
        <v>0</v>
      </c>
      <c r="G45" s="65">
        <v>0</v>
      </c>
      <c r="H45" s="100">
        <f>IFERROR((INKINDCapital[[#This Row],[Purchase cost]]/INKINDCapital[[#This Row],[Depreciation period (years)]])*(INKINDCapital[[#This Row],[Utilization rate in WASP %]]), 0)</f>
        <v>0</v>
      </c>
      <c r="I45" s="243"/>
    </row>
    <row r="46" spans="1:9" ht="15" customHeight="1" x14ac:dyDescent="0.25">
      <c r="A46" s="148"/>
      <c r="B46" s="125" t="s">
        <v>114</v>
      </c>
      <c r="C46" s="29" t="s">
        <v>118</v>
      </c>
      <c r="D46" s="67" t="s">
        <v>17</v>
      </c>
      <c r="E46" s="66">
        <v>0</v>
      </c>
      <c r="F46" s="64">
        <v>0</v>
      </c>
      <c r="G46" s="65">
        <v>0</v>
      </c>
      <c r="H46" s="100">
        <f>IFERROR((INKINDCapital[[#This Row],[Purchase cost]]/INKINDCapital[[#This Row],[Depreciation period (years)]])*(INKINDCapital[[#This Row],[Utilization rate in WASP %]]), 0)</f>
        <v>0</v>
      </c>
      <c r="I46" s="243"/>
    </row>
    <row r="47" spans="1:9" ht="15" customHeight="1" x14ac:dyDescent="0.25">
      <c r="A47" s="148"/>
      <c r="B47" s="125" t="s">
        <v>114</v>
      </c>
      <c r="C47" s="29" t="s">
        <v>118</v>
      </c>
      <c r="D47" s="67" t="s">
        <v>17</v>
      </c>
      <c r="E47" s="66">
        <v>0</v>
      </c>
      <c r="F47" s="64">
        <v>0</v>
      </c>
      <c r="G47" s="65">
        <v>0</v>
      </c>
      <c r="H47" s="100">
        <f>IFERROR((INKINDCapital[[#This Row],[Purchase cost]]/INKINDCapital[[#This Row],[Depreciation period (years)]])*(INKINDCapital[[#This Row],[Utilization rate in WASP %]]), 0)</f>
        <v>0</v>
      </c>
      <c r="I47" s="243"/>
    </row>
    <row r="48" spans="1:9" ht="15" customHeight="1" x14ac:dyDescent="0.25">
      <c r="A48" s="148"/>
      <c r="B48" s="125" t="s">
        <v>114</v>
      </c>
      <c r="C48" s="29" t="s">
        <v>118</v>
      </c>
      <c r="D48" s="67" t="s">
        <v>17</v>
      </c>
      <c r="E48" s="66">
        <v>0</v>
      </c>
      <c r="F48" s="64">
        <v>0</v>
      </c>
      <c r="G48" s="65">
        <v>0</v>
      </c>
      <c r="H48" s="100">
        <f>IFERROR((INKINDCapital[[#This Row],[Purchase cost]]/INKINDCapital[[#This Row],[Depreciation period (years)]])*(INKINDCapital[[#This Row],[Utilization rate in WASP %]]), 0)</f>
        <v>0</v>
      </c>
      <c r="I48" s="243"/>
    </row>
    <row r="49" spans="1:11" ht="15" customHeight="1" x14ac:dyDescent="0.25">
      <c r="A49" s="148"/>
      <c r="B49" s="125" t="s">
        <v>114</v>
      </c>
      <c r="C49" s="29" t="s">
        <v>118</v>
      </c>
      <c r="D49" s="67" t="s">
        <v>17</v>
      </c>
      <c r="E49" s="66">
        <v>0</v>
      </c>
      <c r="F49" s="64">
        <v>0</v>
      </c>
      <c r="G49" s="65">
        <v>0</v>
      </c>
      <c r="H49" s="100">
        <f>IFERROR((INKINDCapital[[#This Row],[Purchase cost]]/INKINDCapital[[#This Row],[Depreciation period (years)]])*(INKINDCapital[[#This Row],[Utilization rate in WASP %]]), 0)</f>
        <v>0</v>
      </c>
      <c r="I49" s="243"/>
    </row>
    <row r="50" spans="1:11" ht="15" customHeight="1" x14ac:dyDescent="0.25">
      <c r="A50" s="148"/>
      <c r="B50" s="125" t="s">
        <v>114</v>
      </c>
      <c r="C50" s="29" t="s">
        <v>118</v>
      </c>
      <c r="D50" s="67" t="s">
        <v>17</v>
      </c>
      <c r="E50" s="66">
        <v>0</v>
      </c>
      <c r="F50" s="64">
        <v>0</v>
      </c>
      <c r="G50" s="65">
        <v>0</v>
      </c>
      <c r="H50" s="100">
        <f>IFERROR((INKINDCapital[[#This Row],[Purchase cost]]/INKINDCapital[[#This Row],[Depreciation period (years)]])*(INKINDCapital[[#This Row],[Utilization rate in WASP %]]), 0)</f>
        <v>0</v>
      </c>
      <c r="I50" s="243"/>
    </row>
    <row r="51" spans="1:11" ht="15" customHeight="1" x14ac:dyDescent="0.25">
      <c r="A51" s="148"/>
      <c r="B51" s="125" t="s">
        <v>114</v>
      </c>
      <c r="C51" s="29" t="s">
        <v>118</v>
      </c>
      <c r="D51" s="67" t="s">
        <v>17</v>
      </c>
      <c r="E51" s="66">
        <v>0</v>
      </c>
      <c r="F51" s="64">
        <v>0</v>
      </c>
      <c r="G51" s="65">
        <v>0</v>
      </c>
      <c r="H51" s="100">
        <f>IFERROR((INKINDCapital[[#This Row],[Purchase cost]]/INKINDCapital[[#This Row],[Depreciation period (years)]])*(INKINDCapital[[#This Row],[Utilization rate in WASP %]]), 0)</f>
        <v>0</v>
      </c>
      <c r="I51" s="243"/>
    </row>
    <row r="52" spans="1:11" ht="15" customHeight="1" x14ac:dyDescent="0.25">
      <c r="A52" s="148"/>
      <c r="B52" s="125" t="s">
        <v>114</v>
      </c>
      <c r="C52" s="29" t="s">
        <v>118</v>
      </c>
      <c r="D52" s="67" t="s">
        <v>17</v>
      </c>
      <c r="E52" s="66">
        <v>0</v>
      </c>
      <c r="F52" s="64">
        <v>0</v>
      </c>
      <c r="G52" s="65">
        <v>0</v>
      </c>
      <c r="H52" s="100">
        <f>IFERROR((INKINDCapital[[#This Row],[Purchase cost]]/INKINDCapital[[#This Row],[Depreciation period (years)]])*(INKINDCapital[[#This Row],[Utilization rate in WASP %]]), 0)</f>
        <v>0</v>
      </c>
      <c r="I52" s="243"/>
    </row>
    <row r="53" spans="1:11" ht="15" customHeight="1" x14ac:dyDescent="0.25">
      <c r="A53" s="148"/>
      <c r="B53" s="125" t="s">
        <v>114</v>
      </c>
      <c r="C53" s="29" t="s">
        <v>118</v>
      </c>
      <c r="D53" s="67" t="s">
        <v>17</v>
      </c>
      <c r="E53" s="66">
        <v>0</v>
      </c>
      <c r="F53" s="64">
        <v>0</v>
      </c>
      <c r="G53" s="65">
        <v>0</v>
      </c>
      <c r="H53" s="100">
        <f>IFERROR((INKINDCapital[[#This Row],[Purchase cost]]/INKINDCapital[[#This Row],[Depreciation period (years)]])*(INKINDCapital[[#This Row],[Utilization rate in WASP %]]), 0)</f>
        <v>0</v>
      </c>
      <c r="I53" s="243"/>
    </row>
    <row r="54" spans="1:11" ht="15" customHeight="1" x14ac:dyDescent="0.25">
      <c r="A54" s="148"/>
      <c r="B54" s="125" t="s">
        <v>114</v>
      </c>
      <c r="C54" s="29" t="s">
        <v>118</v>
      </c>
      <c r="D54" s="67" t="s">
        <v>17</v>
      </c>
      <c r="E54" s="66">
        <v>0</v>
      </c>
      <c r="F54" s="64">
        <v>0</v>
      </c>
      <c r="G54" s="65">
        <v>0</v>
      </c>
      <c r="H54" s="100">
        <f>IFERROR((INKINDCapital[[#This Row],[Purchase cost]]/INKINDCapital[[#This Row],[Depreciation period (years)]])*(INKINDCapital[[#This Row],[Utilization rate in WASP %]]), 0)</f>
        <v>0</v>
      </c>
      <c r="I54" s="243"/>
    </row>
    <row r="55" spans="1:11" ht="15" customHeight="1" x14ac:dyDescent="0.25">
      <c r="A55" s="148"/>
      <c r="B55" s="125" t="s">
        <v>114</v>
      </c>
      <c r="C55" s="29" t="s">
        <v>118</v>
      </c>
      <c r="D55" s="67" t="s">
        <v>17</v>
      </c>
      <c r="E55" s="66">
        <v>0</v>
      </c>
      <c r="F55" s="64">
        <v>0</v>
      </c>
      <c r="G55" s="65">
        <v>0</v>
      </c>
      <c r="H55" s="100">
        <f>IFERROR((INKINDCapital[[#This Row],[Purchase cost]]/INKINDCapital[[#This Row],[Depreciation period (years)]])*(INKINDCapital[[#This Row],[Utilization rate in WASP %]]), 0)</f>
        <v>0</v>
      </c>
      <c r="I55" s="243"/>
    </row>
    <row r="56" spans="1:11" ht="15" customHeight="1" x14ac:dyDescent="0.25">
      <c r="A56" s="148"/>
      <c r="B56" s="125" t="s">
        <v>114</v>
      </c>
      <c r="C56" s="29" t="s">
        <v>118</v>
      </c>
      <c r="D56" s="67" t="s">
        <v>17</v>
      </c>
      <c r="E56" s="66">
        <v>0</v>
      </c>
      <c r="F56" s="64">
        <v>0</v>
      </c>
      <c r="G56" s="65">
        <v>0</v>
      </c>
      <c r="H56" s="100">
        <f>IFERROR((INKINDCapital[[#This Row],[Purchase cost]]/INKINDCapital[[#This Row],[Depreciation period (years)]])*(INKINDCapital[[#This Row],[Utilization rate in WASP %]]), 0)</f>
        <v>0</v>
      </c>
      <c r="I56" s="243"/>
    </row>
    <row r="57" spans="1:11" ht="15" customHeight="1" x14ac:dyDescent="0.25">
      <c r="A57" s="148"/>
      <c r="B57" s="125" t="s">
        <v>114</v>
      </c>
      <c r="C57" s="29" t="s">
        <v>118</v>
      </c>
      <c r="D57" s="67" t="s">
        <v>17</v>
      </c>
      <c r="E57" s="66">
        <v>0</v>
      </c>
      <c r="F57" s="64">
        <v>0</v>
      </c>
      <c r="G57" s="65">
        <v>0</v>
      </c>
      <c r="H57" s="100">
        <f>IFERROR((INKINDCapital[[#This Row],[Purchase cost]]/INKINDCapital[[#This Row],[Depreciation period (years)]])*(INKINDCapital[[#This Row],[Utilization rate in WASP %]]), 0)</f>
        <v>0</v>
      </c>
      <c r="I57" s="243"/>
    </row>
    <row r="58" spans="1:11" ht="15" customHeight="1" x14ac:dyDescent="0.25">
      <c r="A58" s="148"/>
      <c r="B58" s="125" t="s">
        <v>114</v>
      </c>
      <c r="C58" s="29" t="s">
        <v>118</v>
      </c>
      <c r="D58" s="67" t="s">
        <v>17</v>
      </c>
      <c r="E58" s="66">
        <v>0</v>
      </c>
      <c r="F58" s="64">
        <v>0</v>
      </c>
      <c r="G58" s="65">
        <v>0</v>
      </c>
      <c r="H58" s="100">
        <f>IFERROR((INKINDCapital[[#This Row],[Purchase cost]]/INKINDCapital[[#This Row],[Depreciation period (years)]])*(INKINDCapital[[#This Row],[Utilization rate in WASP %]]), 0)</f>
        <v>0</v>
      </c>
      <c r="I58" s="243"/>
    </row>
    <row r="59" spans="1:11" ht="15" customHeight="1" x14ac:dyDescent="0.25">
      <c r="B59" s="216" t="s">
        <v>15</v>
      </c>
      <c r="C59" s="216"/>
      <c r="D59" s="216"/>
      <c r="E59" s="110">
        <f>SUBTOTAL(109,INKINDCapital[Purchase cost])</f>
        <v>0</v>
      </c>
      <c r="F59" s="217"/>
      <c r="G59" s="216"/>
      <c r="H59" s="218">
        <f>SUBTOTAL(109,INKINDCapital[Depreciation cost (SEK)])</f>
        <v>0</v>
      </c>
      <c r="I59" s="219"/>
    </row>
    <row r="60" spans="1:11" ht="15" customHeight="1" x14ac:dyDescent="0.25">
      <c r="C60" s="7"/>
    </row>
    <row r="61" spans="1:11" ht="15.75" thickBot="1" x14ac:dyDescent="0.3"/>
    <row r="62" spans="1:11" ht="33.6" customHeight="1" thickBot="1" x14ac:dyDescent="0.35">
      <c r="A62" s="105" t="s">
        <v>8</v>
      </c>
      <c r="B62" s="111" t="s">
        <v>160</v>
      </c>
      <c r="C62" s="107"/>
      <c r="D62" s="108"/>
      <c r="E62" s="108" t="s">
        <v>56</v>
      </c>
      <c r="F62" s="107"/>
      <c r="G62" s="107"/>
      <c r="H62" s="107"/>
      <c r="I62" s="109"/>
    </row>
    <row r="63" spans="1:11" ht="36" customHeight="1" x14ac:dyDescent="0.25">
      <c r="A63" s="158" t="s">
        <v>139</v>
      </c>
      <c r="B63" s="1" t="s">
        <v>77</v>
      </c>
      <c r="C63" s="1" t="s">
        <v>3</v>
      </c>
      <c r="D63" s="1" t="s">
        <v>76</v>
      </c>
      <c r="E63" s="104" t="s">
        <v>82</v>
      </c>
      <c r="F63" s="104" t="s">
        <v>81</v>
      </c>
      <c r="G63" s="104" t="s">
        <v>71</v>
      </c>
      <c r="H63" s="104" t="s">
        <v>70</v>
      </c>
      <c r="I63" s="1" t="s">
        <v>0</v>
      </c>
      <c r="K63" s="3"/>
    </row>
    <row r="64" spans="1:11" x14ac:dyDescent="0.25">
      <c r="A64" s="149"/>
      <c r="B64" s="125" t="s">
        <v>115</v>
      </c>
      <c r="C64" s="29" t="s">
        <v>118</v>
      </c>
      <c r="D64" s="30">
        <v>0</v>
      </c>
      <c r="E64" s="99"/>
      <c r="F64" s="99"/>
      <c r="G64" s="99"/>
      <c r="H64" s="99"/>
      <c r="I64" s="243"/>
    </row>
    <row r="65" spans="1:9" x14ac:dyDescent="0.25">
      <c r="A65" s="149"/>
      <c r="B65" s="125" t="s">
        <v>115</v>
      </c>
      <c r="C65" s="29" t="s">
        <v>118</v>
      </c>
      <c r="D65" s="30">
        <v>0</v>
      </c>
      <c r="E65" s="99"/>
      <c r="F65" s="99"/>
      <c r="G65" s="99"/>
      <c r="H65" s="99"/>
      <c r="I65" s="243"/>
    </row>
    <row r="66" spans="1:9" x14ac:dyDescent="0.25">
      <c r="A66" s="149"/>
      <c r="B66" s="125" t="s">
        <v>115</v>
      </c>
      <c r="C66" s="29" t="s">
        <v>118</v>
      </c>
      <c r="D66" s="30">
        <v>0</v>
      </c>
      <c r="E66" s="99"/>
      <c r="F66" s="99"/>
      <c r="G66" s="99"/>
      <c r="H66" s="99"/>
      <c r="I66" s="243"/>
    </row>
    <row r="67" spans="1:9" x14ac:dyDescent="0.25">
      <c r="A67" s="149"/>
      <c r="B67" s="125" t="s">
        <v>115</v>
      </c>
      <c r="C67" s="29" t="s">
        <v>118</v>
      </c>
      <c r="D67" s="30">
        <v>0</v>
      </c>
      <c r="E67" s="99"/>
      <c r="F67" s="99"/>
      <c r="G67" s="99"/>
      <c r="H67" s="99"/>
      <c r="I67" s="243"/>
    </row>
    <row r="68" spans="1:9" x14ac:dyDescent="0.25">
      <c r="A68" s="149"/>
      <c r="B68" s="125" t="s">
        <v>115</v>
      </c>
      <c r="C68" s="29" t="s">
        <v>118</v>
      </c>
      <c r="D68" s="30">
        <v>0</v>
      </c>
      <c r="E68" s="99"/>
      <c r="F68" s="99"/>
      <c r="G68" s="99"/>
      <c r="H68" s="99"/>
      <c r="I68" s="243"/>
    </row>
    <row r="69" spans="1:9" x14ac:dyDescent="0.25">
      <c r="A69" s="149"/>
      <c r="B69" s="125" t="s">
        <v>115</v>
      </c>
      <c r="C69" s="29" t="s">
        <v>118</v>
      </c>
      <c r="D69" s="30">
        <v>0</v>
      </c>
      <c r="E69" s="99"/>
      <c r="F69" s="99"/>
      <c r="G69" s="99"/>
      <c r="H69" s="99"/>
      <c r="I69" s="243"/>
    </row>
    <row r="70" spans="1:9" x14ac:dyDescent="0.25">
      <c r="A70" s="149"/>
      <c r="B70" s="125" t="s">
        <v>115</v>
      </c>
      <c r="C70" s="29" t="s">
        <v>118</v>
      </c>
      <c r="D70" s="30">
        <v>0</v>
      </c>
      <c r="E70" s="99"/>
      <c r="F70" s="99"/>
      <c r="G70" s="99"/>
      <c r="H70" s="99"/>
      <c r="I70" s="243"/>
    </row>
    <row r="71" spans="1:9" x14ac:dyDescent="0.25">
      <c r="A71" s="149"/>
      <c r="B71" s="125" t="s">
        <v>115</v>
      </c>
      <c r="C71" s="29" t="s">
        <v>118</v>
      </c>
      <c r="D71" s="30">
        <v>0</v>
      </c>
      <c r="E71" s="99"/>
      <c r="F71" s="99"/>
      <c r="G71" s="99"/>
      <c r="H71" s="99"/>
      <c r="I71" s="243"/>
    </row>
    <row r="72" spans="1:9" x14ac:dyDescent="0.25">
      <c r="A72" s="149"/>
      <c r="B72" s="125" t="s">
        <v>115</v>
      </c>
      <c r="C72" s="29" t="s">
        <v>118</v>
      </c>
      <c r="D72" s="30">
        <v>0</v>
      </c>
      <c r="E72" s="99"/>
      <c r="F72" s="99"/>
      <c r="G72" s="99"/>
      <c r="H72" s="99"/>
      <c r="I72" s="243"/>
    </row>
    <row r="73" spans="1:9" x14ac:dyDescent="0.25">
      <c r="A73" s="149"/>
      <c r="B73" s="125" t="s">
        <v>115</v>
      </c>
      <c r="C73" s="29" t="s">
        <v>118</v>
      </c>
      <c r="D73" s="30">
        <v>0</v>
      </c>
      <c r="E73" s="99"/>
      <c r="F73" s="99"/>
      <c r="G73" s="99"/>
      <c r="H73" s="99"/>
      <c r="I73" s="243"/>
    </row>
    <row r="74" spans="1:9" x14ac:dyDescent="0.25">
      <c r="A74" s="149"/>
      <c r="B74" s="125" t="s">
        <v>115</v>
      </c>
      <c r="C74" s="29" t="s">
        <v>118</v>
      </c>
      <c r="D74" s="30">
        <v>0</v>
      </c>
      <c r="E74" s="99"/>
      <c r="F74" s="99"/>
      <c r="G74" s="99"/>
      <c r="H74" s="99"/>
      <c r="I74" s="243"/>
    </row>
    <row r="75" spans="1:9" x14ac:dyDescent="0.25">
      <c r="A75" s="149"/>
      <c r="B75" s="125" t="s">
        <v>115</v>
      </c>
      <c r="C75" s="29" t="s">
        <v>118</v>
      </c>
      <c r="D75" s="30">
        <v>0</v>
      </c>
      <c r="E75" s="99"/>
      <c r="F75" s="99"/>
      <c r="G75" s="99"/>
      <c r="H75" s="99"/>
      <c r="I75" s="243"/>
    </row>
    <row r="76" spans="1:9" x14ac:dyDescent="0.25">
      <c r="A76" s="149"/>
      <c r="B76" s="125" t="s">
        <v>115</v>
      </c>
      <c r="C76" s="29" t="s">
        <v>118</v>
      </c>
      <c r="D76" s="30">
        <v>0</v>
      </c>
      <c r="E76" s="99"/>
      <c r="F76" s="99"/>
      <c r="G76" s="99"/>
      <c r="H76" s="99"/>
      <c r="I76" s="243"/>
    </row>
    <row r="77" spans="1:9" ht="15" customHeight="1" x14ac:dyDescent="0.25">
      <c r="A77" s="149"/>
      <c r="B77" s="125" t="s">
        <v>115</v>
      </c>
      <c r="C77" s="29" t="s">
        <v>118</v>
      </c>
      <c r="D77" s="30">
        <v>0</v>
      </c>
      <c r="E77" s="99"/>
      <c r="F77" s="99"/>
      <c r="G77" s="99"/>
      <c r="H77" s="99"/>
      <c r="I77" s="243"/>
    </row>
    <row r="78" spans="1:9" ht="15" customHeight="1" x14ac:dyDescent="0.25">
      <c r="A78" s="149"/>
      <c r="B78" s="125" t="s">
        <v>115</v>
      </c>
      <c r="C78" s="29" t="s">
        <v>118</v>
      </c>
      <c r="D78" s="30">
        <v>0</v>
      </c>
      <c r="E78" s="99"/>
      <c r="F78" s="99"/>
      <c r="G78" s="99"/>
      <c r="H78" s="99"/>
      <c r="I78" s="243"/>
    </row>
    <row r="79" spans="1:9" ht="15" customHeight="1" x14ac:dyDescent="0.25">
      <c r="A79" s="94"/>
      <c r="B79" s="216" t="s">
        <v>15</v>
      </c>
      <c r="C79" s="216"/>
      <c r="D79" s="2">
        <f>SUBTOTAL(109,INKINDOperating[Total cost])</f>
        <v>0</v>
      </c>
      <c r="E79" s="2"/>
      <c r="F79" s="2"/>
      <c r="G79" s="2"/>
      <c r="H79" s="2"/>
      <c r="I79" s="219"/>
    </row>
    <row r="82" spans="1:10" ht="15.75" customHeight="1" x14ac:dyDescent="0.25">
      <c r="A82" s="4"/>
      <c r="B82" s="4"/>
    </row>
    <row r="83" spans="1:10" ht="15.75" customHeight="1" x14ac:dyDescent="0.25">
      <c r="A83" s="3"/>
      <c r="B83" s="3"/>
    </row>
    <row r="84" spans="1:10" ht="15.75" customHeight="1" x14ac:dyDescent="0.25">
      <c r="A84" s="4"/>
      <c r="B84" s="4"/>
    </row>
    <row r="85" spans="1:10" ht="15.75" customHeight="1" x14ac:dyDescent="0.25">
      <c r="A85" s="4"/>
      <c r="B85" s="4"/>
    </row>
    <row r="86" spans="1:10" ht="15.75" customHeight="1" x14ac:dyDescent="0.25">
      <c r="A86" s="4"/>
      <c r="B86" s="4"/>
      <c r="J86" s="3"/>
    </row>
    <row r="87" spans="1:10" ht="15.75" customHeight="1" x14ac:dyDescent="0.25">
      <c r="A87" s="4"/>
      <c r="B87" s="4"/>
    </row>
    <row r="88" spans="1:10" ht="15.75" customHeight="1" x14ac:dyDescent="0.25">
      <c r="A88" s="4"/>
      <c r="B88" s="4"/>
    </row>
    <row r="89" spans="1:10" ht="15.75" customHeight="1" x14ac:dyDescent="0.25">
      <c r="A89" s="3"/>
      <c r="B89" s="3"/>
      <c r="C89" s="3"/>
      <c r="D89" s="4"/>
    </row>
    <row r="90" spans="1:10" ht="15.75" customHeight="1" x14ac:dyDescent="0.25">
      <c r="A90" s="4"/>
    </row>
    <row r="91" spans="1:10" ht="15.75" customHeight="1" x14ac:dyDescent="0.25">
      <c r="A91" s="4"/>
    </row>
    <row r="92" spans="1:10" ht="15.75" customHeight="1" x14ac:dyDescent="0.25">
      <c r="A92" s="4"/>
    </row>
    <row r="93" spans="1:10" ht="15.75" customHeight="1" x14ac:dyDescent="0.25">
      <c r="A93" s="4"/>
    </row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</sheetData>
  <sheetProtection algorithmName="SHA-512" hashValue="y+QKEM6J/M5gGhKB/JBEiabNV2QeNMlEtSphVNBK83mr7dRjolO48cjFfJDl1NT3570IvYohNaFQpT/zxoB80w==" saltValue="9ZkJobrhhNGEN06/8LTHcg==" spinCount="100000" sheet="1" scenarios="1" formatColumns="0" formatRows="0" sort="0" autoFilter="0"/>
  <dataValidations count="6">
    <dataValidation type="list" allowBlank="1" showInputMessage="1" showErrorMessage="1" errorTitle="Organization" error="Choose an organization in the dropdown." sqref="C44:C58 C23:C37 C3:C17 C64:C78" xr:uid="{A728507C-1123-4C23-BF69-57027932CF88}">
      <formula1>ListaOrganizations</formula1>
    </dataValidation>
    <dataValidation type="custom" allowBlank="1" showInputMessage="1" showErrorMessage="1" errorTitle="Utilization rate" error="Entered data must be a percentage between 0% and 100%." sqref="F3:F17 F44:F58" xr:uid="{57EBAC06-12A6-4326-984B-532F002775D2}">
      <formula1>AND(ISNUMBER(F3),F3&gt;=0,F3&lt;=1)</formula1>
    </dataValidation>
    <dataValidation type="date" allowBlank="1" showInputMessage="1" showErrorMessage="1" errorTitle="Date" error="Enter the date of purchase in the format YY-MM-DD." sqref="D3:D17 D44:D58" xr:uid="{B5D31139-3DDB-4F59-BB92-47E9D4A744C5}">
      <formula1>43101</formula1>
      <formula2>48214</formula2>
    </dataValidation>
    <dataValidation allowBlank="1" showInputMessage="1" errorTitle="Capital investment" error="Choose the type of investment in the dropdown." sqref="B3:B17 A44:B58" xr:uid="{568D1355-0443-4021-9A04-8B0C171CC2EB}"/>
    <dataValidation allowBlank="1" showInputMessage="1" errorTitle="Operating expense" error="Choose the type of expense in the dropdown." sqref="B23:B37 A64:B78" xr:uid="{97A295C3-9BBD-4447-9D5F-40C9D06F7FBC}"/>
    <dataValidation type="list" allowBlank="1" showInputMessage="1" showErrorMessage="1" sqref="A3:A17 A23:A37" xr:uid="{6D35F106-03B7-4581-B2D0-6C3B61B12983}">
      <formula1>ListaFunding</formula1>
    </dataValidation>
  </dataValidations>
  <pageMargins left="0.7" right="0.7" top="0.75" bottom="0.75" header="0" footer="0"/>
  <pageSetup paperSize="9" orientation="portrait"/>
  <headerFooter>
    <oddHeader>&amp;R000000 Begränsad delning#_x000D_</oddHeader>
  </headerFooter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9" tint="-0.249977111117893"/>
  </sheetPr>
  <dimension ref="A1:Q924"/>
  <sheetViews>
    <sheetView showGridLines="0" tabSelected="1" zoomScaleNormal="100" workbookViewId="0">
      <selection activeCell="L30" sqref="L30"/>
    </sheetView>
  </sheetViews>
  <sheetFormatPr defaultColWidth="14.42578125" defaultRowHeight="15" customHeight="1" x14ac:dyDescent="0.25"/>
  <cols>
    <col min="1" max="1" width="2" customWidth="1"/>
    <col min="2" max="2" width="27.5703125" bestFit="1" customWidth="1"/>
    <col min="3" max="3" width="14.42578125" bestFit="1" customWidth="1"/>
    <col min="4" max="4" width="11.140625" customWidth="1"/>
    <col min="5" max="5" width="20.85546875" customWidth="1"/>
    <col min="6" max="6" width="13.7109375" customWidth="1"/>
    <col min="7" max="7" width="13.85546875" customWidth="1"/>
    <col min="8" max="8" width="16.85546875" bestFit="1" customWidth="1"/>
    <col min="9" max="9" width="27.85546875" customWidth="1"/>
    <col min="10" max="10" width="16.42578125" bestFit="1" customWidth="1"/>
    <col min="11" max="11" width="11.140625" bestFit="1" customWidth="1"/>
    <col min="12" max="12" width="19.5703125" customWidth="1"/>
    <col min="13" max="13" width="114.140625" customWidth="1"/>
    <col min="14" max="14" width="28.42578125" hidden="1" customWidth="1"/>
    <col min="15" max="15" width="13.7109375" customWidth="1"/>
    <col min="16" max="16" width="10.85546875" customWidth="1"/>
    <col min="17" max="17" width="11.5703125" customWidth="1"/>
    <col min="18" max="22" width="13.28515625" customWidth="1"/>
    <col min="23" max="23" width="13" customWidth="1"/>
    <col min="24" max="24" width="13.28515625" bestFit="1" customWidth="1"/>
    <col min="25" max="25" width="12.5703125" bestFit="1" customWidth="1"/>
    <col min="26" max="26" width="11.28515625" customWidth="1"/>
    <col min="27" max="27" width="12" customWidth="1"/>
    <col min="28" max="28" width="9.7109375" bestFit="1" customWidth="1"/>
  </cols>
  <sheetData>
    <row r="1" spans="2:16" ht="19.5" thickBot="1" x14ac:dyDescent="0.35">
      <c r="B1" s="20" t="str">
        <f>'START HERE'!A2</f>
        <v>Choose</v>
      </c>
      <c r="C1" s="145" t="s">
        <v>128</v>
      </c>
      <c r="D1" s="46"/>
      <c r="G1" s="69" t="s">
        <v>144</v>
      </c>
      <c r="H1" s="75">
        <f>(WASPPersonal[[#Totals],[Total Cost 
incl. LKP &amp; OH (SEK)]]+INKINDPersonal[[#Totals],[Total Cost 
incl. LKP &amp; OH (SEK)]]+WASPEvent[[#Totals],[Total cost (SEK)]]+INKINDEvent[[#Totals],[Total cost (SEK)]]+WASPCapital[[#Totals],[Depreciation cost (SEK)]]+WASPOperating[[#Totals],[Total cost]]+INKINDCapital[[#Totals],[Depreciation cost (SEK)]]+INKINDOperating[[#Totals],[Total cost]])-WARAYear1[[#Totals],[Total costs]]</f>
        <v>0</v>
      </c>
      <c r="I1" s="68" t="s">
        <v>116</v>
      </c>
    </row>
    <row r="2" spans="2:16" ht="67.5" customHeight="1" x14ac:dyDescent="0.25">
      <c r="B2" s="1" t="s">
        <v>3</v>
      </c>
      <c r="C2" s="50" t="s">
        <v>20</v>
      </c>
      <c r="D2" s="50" t="s">
        <v>1</v>
      </c>
      <c r="E2" s="51" t="s">
        <v>83</v>
      </c>
      <c r="F2" s="51" t="s">
        <v>55</v>
      </c>
      <c r="G2" s="52" t="s">
        <v>43</v>
      </c>
      <c r="H2" s="53" t="s">
        <v>88</v>
      </c>
      <c r="I2" s="53" t="s">
        <v>129</v>
      </c>
      <c r="J2" s="70" t="s">
        <v>89</v>
      </c>
      <c r="K2" s="71" t="s">
        <v>44</v>
      </c>
      <c r="L2" s="72" t="s">
        <v>92</v>
      </c>
      <c r="M2" s="11" t="s">
        <v>0</v>
      </c>
      <c r="N2" s="36" t="s">
        <v>90</v>
      </c>
    </row>
    <row r="3" spans="2:16" ht="15" customHeight="1" x14ac:dyDescent="0.25">
      <c r="B3" s="40" t="str">
        <f>IF('START HERE'!A23="&lt;Name organization&gt;", "", 'START HERE'!A23)</f>
        <v/>
      </c>
      <c r="C3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3" s="49">
        <f>SUMIFS(WASPEvent[Total cost (SEK)],WASPEvent[Organization],WARAYear1[[#This Row],[Organization]])+SUMIFS(INKINDEvent[Total cost (SEK)],INKINDEvent[Organization],WARAYear1[[#This Row],[Organization]])</f>
        <v>0</v>
      </c>
      <c r="E3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3" s="49">
        <f>SUMIFS(WASPOperating[Total cost],WASPOperating[Organization],WARAYear1[[#This Row],[Organization]])+SUMIFS(INKINDOperating[Total cost],INKINDOperating[Organization],WARAYear1[[#This Row],[Organization]])</f>
        <v>0</v>
      </c>
      <c r="G3" s="49">
        <f>SUM(WARAYear1[[#This Row],[Personnel]:[Operating expenses]])</f>
        <v>0</v>
      </c>
      <c r="H3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3" s="47">
        <f>IFERROR(WARAYear1[[#This Row],[WASP funding]]/WARAYear1[[#Totals],[WASP funding]],0)</f>
        <v>0</v>
      </c>
      <c r="J3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3" s="48">
        <f>IFERROR(WARAYear1[[#This Row],[In-Kind funding]]/(WARAYear1[[#This Row],[WASP funding]]+WARAYear1[[#This Row],[In-Kind funding]]),0)</f>
        <v>0</v>
      </c>
      <c r="L3" s="48">
        <f>IFERROR(WARAYear1[[#This Row],[In-Kind funding]]/WARAYear1[[#Totals],[In-Kind funding]],0)</f>
        <v>0</v>
      </c>
      <c r="M3" s="241"/>
      <c r="N3" s="42" t="str">
        <f>_xlfn.XLOOKUP(B3,Organizations[Connected organizations],Organizations[Type],"")</f>
        <v/>
      </c>
      <c r="P3" s="6"/>
    </row>
    <row r="4" spans="2:16" ht="15" customHeight="1" x14ac:dyDescent="0.25">
      <c r="B4" s="21" t="str">
        <f>IF('START HERE'!A24="&lt;Name organization&gt;", "", 'START HERE'!A24)</f>
        <v/>
      </c>
      <c r="C4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4" s="49">
        <f>SUMIFS(WASPEvent[Total cost (SEK)],WASPEvent[Organization],WARAYear1[[#This Row],[Organization]])+SUMIFS(INKINDEvent[Total cost (SEK)],INKINDEvent[Organization],WARAYear1[[#This Row],[Organization]])</f>
        <v>0</v>
      </c>
      <c r="E4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4" s="49">
        <f>SUMIFS(WASPOperating[Total cost],WASPOperating[Organization],WARAYear1[[#This Row],[Organization]])+SUMIFS(INKINDOperating[Total cost],INKINDOperating[Organization],WARAYear1[[#This Row],[Organization]])</f>
        <v>0</v>
      </c>
      <c r="G4" s="49">
        <f>SUM(WARAYear1[[#This Row],[Personnel]:[Operating expenses]])</f>
        <v>0</v>
      </c>
      <c r="H4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4" s="47">
        <f>IFERROR(WARAYear1[[#This Row],[WASP funding]]/WARAYear1[[#Totals],[WASP funding]],0)</f>
        <v>0</v>
      </c>
      <c r="J4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4" s="48">
        <f>IFERROR(WARAYear1[[#This Row],[In-Kind funding]]/(WARAYear1[[#This Row],[WASP funding]]+WARAYear1[[#This Row],[In-Kind funding]]),0)</f>
        <v>0</v>
      </c>
      <c r="L4" s="48">
        <f>IFERROR(WARAYear1[[#This Row],[In-Kind funding]]/WARAYear1[[#Totals],[In-Kind funding]],0)</f>
        <v>0</v>
      </c>
      <c r="M4" s="241"/>
      <c r="N4" s="42" t="str">
        <f>_xlfn.XLOOKUP(B4,Organizations[Connected organizations],Organizations[Type],"")</f>
        <v/>
      </c>
    </row>
    <row r="5" spans="2:16" ht="15" customHeight="1" x14ac:dyDescent="0.25">
      <c r="B5" s="21" t="str">
        <f>IF('START HERE'!A25="&lt;Name organization&gt;", "", 'START HERE'!A25)</f>
        <v/>
      </c>
      <c r="C5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5" s="49">
        <f>SUMIFS(WASPEvent[Total cost (SEK)],WASPEvent[Organization],WARAYear1[[#This Row],[Organization]])+SUMIFS(INKINDEvent[Total cost (SEK)],INKINDEvent[Organization],WARAYear1[[#This Row],[Organization]])</f>
        <v>0</v>
      </c>
      <c r="E5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5" s="49">
        <f>SUMIFS(WASPOperating[Total cost],WASPOperating[Organization],WARAYear1[[#This Row],[Organization]])+SUMIFS(INKINDOperating[Total cost],INKINDOperating[Organization],WARAYear1[[#This Row],[Organization]])</f>
        <v>0</v>
      </c>
      <c r="G5" s="49">
        <f>SUM(WARAYear1[[#This Row],[Personnel]:[Operating expenses]])</f>
        <v>0</v>
      </c>
      <c r="H5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5" s="47">
        <f>IFERROR(WARAYear1[[#This Row],[WASP funding]]/WARAYear1[[#Totals],[WASP funding]],0)</f>
        <v>0</v>
      </c>
      <c r="J5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5" s="48">
        <f>IFERROR(WARAYear1[[#This Row],[In-Kind funding]]/(WARAYear1[[#This Row],[WASP funding]]+WARAYear1[[#This Row],[In-Kind funding]]),0)</f>
        <v>0</v>
      </c>
      <c r="L5" s="48">
        <f>IFERROR(WARAYear1[[#This Row],[In-Kind funding]]/WARAYear1[[#Totals],[In-Kind funding]],0)</f>
        <v>0</v>
      </c>
      <c r="M5" s="241"/>
      <c r="N5" s="42" t="str">
        <f>_xlfn.XLOOKUP(B5,Organizations[Connected organizations],Organizations[Type],"")</f>
        <v/>
      </c>
    </row>
    <row r="6" spans="2:16" ht="15" customHeight="1" x14ac:dyDescent="0.25">
      <c r="B6" s="21" t="str">
        <f>IF('START HERE'!A26="&lt;Name organization&gt;", "", 'START HERE'!A26)</f>
        <v/>
      </c>
      <c r="C6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6" s="49">
        <f>SUMIFS(WASPEvent[Total cost (SEK)],WASPEvent[Organization],WARAYear1[[#This Row],[Organization]])+SUMIFS(INKINDEvent[Total cost (SEK)],INKINDEvent[Organization],WARAYear1[[#This Row],[Organization]])</f>
        <v>0</v>
      </c>
      <c r="E6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6" s="49">
        <f>SUMIFS(WASPOperating[Total cost],WASPOperating[Organization],WARAYear1[[#This Row],[Organization]])+SUMIFS(INKINDOperating[Total cost],INKINDOperating[Organization],WARAYear1[[#This Row],[Organization]])</f>
        <v>0</v>
      </c>
      <c r="G6" s="49">
        <f>SUM(WARAYear1[[#This Row],[Personnel]:[Operating expenses]])</f>
        <v>0</v>
      </c>
      <c r="H6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6" s="47">
        <f>IFERROR(WARAYear1[[#This Row],[WASP funding]]/WARAYear1[[#Totals],[WASP funding]],0)</f>
        <v>0</v>
      </c>
      <c r="J6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6" s="48">
        <f>IFERROR(WARAYear1[[#This Row],[In-Kind funding]]/(WARAYear1[[#This Row],[WASP funding]]+WARAYear1[[#This Row],[In-Kind funding]]),0)</f>
        <v>0</v>
      </c>
      <c r="L6" s="48">
        <f>IFERROR(WARAYear1[[#This Row],[In-Kind funding]]/WARAYear1[[#Totals],[In-Kind funding]],0)</f>
        <v>0</v>
      </c>
      <c r="M6" s="241"/>
      <c r="N6" s="41" t="str">
        <f>_xlfn.XLOOKUP(B6,Organizations[Connected organizations],Organizations[Type],"")</f>
        <v/>
      </c>
    </row>
    <row r="7" spans="2:16" ht="15" customHeight="1" x14ac:dyDescent="0.25">
      <c r="B7" s="21" t="str">
        <f>IF('START HERE'!A27="&lt;Name organization&gt;", "", 'START HERE'!A27)</f>
        <v/>
      </c>
      <c r="C7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7" s="49">
        <f>SUMIFS(WASPEvent[Total cost (SEK)],WASPEvent[Organization],WARAYear1[[#This Row],[Organization]])+SUMIFS(INKINDEvent[Total cost (SEK)],INKINDEvent[Organization],WARAYear1[[#This Row],[Organization]])</f>
        <v>0</v>
      </c>
      <c r="E7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7" s="49">
        <f>SUMIFS(WASPOperating[Total cost],WASPOperating[Organization],WARAYear1[[#This Row],[Organization]])+SUMIFS(INKINDOperating[Total cost],INKINDOperating[Organization],WARAYear1[[#This Row],[Organization]])</f>
        <v>0</v>
      </c>
      <c r="G7" s="49">
        <f>SUM(WARAYear1[[#This Row],[Personnel]:[Operating expenses]])</f>
        <v>0</v>
      </c>
      <c r="H7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7" s="47">
        <f>IFERROR(WARAYear1[[#This Row],[WASP funding]]/WARAYear1[[#Totals],[WASP funding]],0)</f>
        <v>0</v>
      </c>
      <c r="J7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7" s="48">
        <f>IFERROR(WARAYear1[[#This Row],[In-Kind funding]]/(WARAYear1[[#This Row],[WASP funding]]+WARAYear1[[#This Row],[In-Kind funding]]),0)</f>
        <v>0</v>
      </c>
      <c r="L7" s="48">
        <f>IFERROR(WARAYear1[[#This Row],[In-Kind funding]]/WARAYear1[[#Totals],[In-Kind funding]],0)</f>
        <v>0</v>
      </c>
      <c r="M7" s="250"/>
      <c r="N7" s="41" t="str">
        <f>_xlfn.XLOOKUP(B7,Organizations[Connected organizations],Organizations[Type],"")</f>
        <v/>
      </c>
    </row>
    <row r="8" spans="2:16" ht="15" customHeight="1" x14ac:dyDescent="0.25">
      <c r="B8" s="21" t="str">
        <f>IF('START HERE'!A28="&lt;Name organization&gt;", "", 'START HERE'!A28)</f>
        <v/>
      </c>
      <c r="C8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8" s="49">
        <f>SUMIFS(WASPEvent[Total cost (SEK)],WASPEvent[Organization],WARAYear1[[#This Row],[Organization]])+SUMIFS(INKINDEvent[Total cost (SEK)],INKINDEvent[Organization],WARAYear1[[#This Row],[Organization]])</f>
        <v>0</v>
      </c>
      <c r="E8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8" s="49">
        <f>SUMIFS(WASPOperating[Total cost],WASPOperating[Organization],WARAYear1[[#This Row],[Organization]])+SUMIFS(INKINDOperating[Total cost],INKINDOperating[Organization],WARAYear1[[#This Row],[Organization]])</f>
        <v>0</v>
      </c>
      <c r="G8" s="49">
        <f>SUM(WARAYear1[[#This Row],[Personnel]:[Operating expenses]])</f>
        <v>0</v>
      </c>
      <c r="H8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8" s="47">
        <f>IFERROR(WARAYear1[[#This Row],[WASP funding]]/WARAYear1[[#Totals],[WASP funding]],0)</f>
        <v>0</v>
      </c>
      <c r="J8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8" s="48">
        <f>IFERROR(WARAYear1[[#This Row],[In-Kind funding]]/(WARAYear1[[#This Row],[WASP funding]]+WARAYear1[[#This Row],[In-Kind funding]]),0)</f>
        <v>0</v>
      </c>
      <c r="L8" s="48">
        <f>IFERROR(WARAYear1[[#This Row],[In-Kind funding]]/WARAYear1[[#Totals],[In-Kind funding]],0)</f>
        <v>0</v>
      </c>
      <c r="M8" s="241"/>
      <c r="N8" s="41" t="str">
        <f>_xlfn.XLOOKUP(B8,Organizations[Connected organizations],Organizations[Type],"")</f>
        <v/>
      </c>
    </row>
    <row r="9" spans="2:16" x14ac:dyDescent="0.25">
      <c r="B9" s="21" t="str">
        <f>IF('START HERE'!A29="&lt;Name organization&gt;", "", 'START HERE'!A29)</f>
        <v/>
      </c>
      <c r="C9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9" s="49">
        <f>SUMIFS(WASPEvent[Total cost (SEK)],WASPEvent[Organization],WARAYear1[[#This Row],[Organization]])+SUMIFS(INKINDEvent[Total cost (SEK)],INKINDEvent[Organization],WARAYear1[[#This Row],[Organization]])</f>
        <v>0</v>
      </c>
      <c r="E9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9" s="49">
        <f>SUMIFS(WASPOperating[Total cost],WASPOperating[Organization],WARAYear1[[#This Row],[Organization]])+SUMIFS(INKINDOperating[Total cost],INKINDOperating[Organization],WARAYear1[[#This Row],[Organization]])</f>
        <v>0</v>
      </c>
      <c r="G9" s="49">
        <f>SUM(WARAYear1[[#This Row],[Personnel]:[Operating expenses]])</f>
        <v>0</v>
      </c>
      <c r="H9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9" s="47">
        <f>IFERROR(WARAYear1[[#This Row],[WASP funding]]/WARAYear1[[#Totals],[WASP funding]],0)</f>
        <v>0</v>
      </c>
      <c r="J9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9" s="48">
        <f>IFERROR(WARAYear1[[#This Row],[In-Kind funding]]/(WARAYear1[[#This Row],[WASP funding]]+WARAYear1[[#This Row],[In-Kind funding]]),0)</f>
        <v>0</v>
      </c>
      <c r="L9" s="48">
        <f>IFERROR(WARAYear1[[#This Row],[In-Kind funding]]/WARAYear1[[#Totals],[In-Kind funding]],0)</f>
        <v>0</v>
      </c>
      <c r="M9" s="241"/>
      <c r="N9" s="41" t="str">
        <f>_xlfn.XLOOKUP(B9,Organizations[Connected organizations],Organizations[Type],"")</f>
        <v/>
      </c>
    </row>
    <row r="10" spans="2:16" x14ac:dyDescent="0.25">
      <c r="B10" s="21" t="str">
        <f>IF('START HERE'!A30="&lt;Name organization&gt;", "", 'START HERE'!A30)</f>
        <v/>
      </c>
      <c r="C10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0" s="49">
        <f>SUMIFS(WASPEvent[Total cost (SEK)],WASPEvent[Organization],WARAYear1[[#This Row],[Organization]])+SUMIFS(INKINDEvent[Total cost (SEK)],INKINDEvent[Organization],WARAYear1[[#This Row],[Organization]])</f>
        <v>0</v>
      </c>
      <c r="E10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0" s="49">
        <f>SUMIFS(WASPOperating[Total cost],WASPOperating[Organization],WARAYear1[[#This Row],[Organization]])+SUMIFS(INKINDOperating[Total cost],INKINDOperating[Organization],WARAYear1[[#This Row],[Organization]])</f>
        <v>0</v>
      </c>
      <c r="G10" s="49">
        <f>SUM(WARAYear1[[#This Row],[Personnel]:[Operating expenses]])</f>
        <v>0</v>
      </c>
      <c r="H10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0" s="47">
        <f>IFERROR(WARAYear1[[#This Row],[WASP funding]]/WARAYear1[[#Totals],[WASP funding]],0)</f>
        <v>0</v>
      </c>
      <c r="J10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0" s="48">
        <f>IFERROR(WARAYear1[[#This Row],[In-Kind funding]]/(WARAYear1[[#This Row],[WASP funding]]+WARAYear1[[#This Row],[In-Kind funding]]),0)</f>
        <v>0</v>
      </c>
      <c r="L10" s="48">
        <f>IFERROR(WARAYear1[[#This Row],[In-Kind funding]]/WARAYear1[[#Totals],[In-Kind funding]],0)</f>
        <v>0</v>
      </c>
      <c r="M10" s="250"/>
      <c r="N10" s="41" t="str">
        <f>_xlfn.XLOOKUP(B10,Organizations[Connected organizations],Organizations[Type],"")</f>
        <v/>
      </c>
    </row>
    <row r="11" spans="2:16" x14ac:dyDescent="0.25">
      <c r="B11" s="21" t="str">
        <f>IF('START HERE'!A31="&lt;Name organization&gt;", "", 'START HERE'!A31)</f>
        <v/>
      </c>
      <c r="C11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1" s="49">
        <f>SUMIFS(WASPEvent[Total cost (SEK)],WASPEvent[Organization],WARAYear1[[#This Row],[Organization]])+SUMIFS(INKINDEvent[Total cost (SEK)],INKINDEvent[Organization],WARAYear1[[#This Row],[Organization]])</f>
        <v>0</v>
      </c>
      <c r="E11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1" s="49">
        <f>SUMIFS(WASPOperating[Total cost],WASPOperating[Organization],WARAYear1[[#This Row],[Organization]])+SUMIFS(INKINDOperating[Total cost],INKINDOperating[Organization],WARAYear1[[#This Row],[Organization]])</f>
        <v>0</v>
      </c>
      <c r="G11" s="49">
        <f>SUM(WARAYear1[[#This Row],[Personnel]:[Operating expenses]])</f>
        <v>0</v>
      </c>
      <c r="H11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1" s="47">
        <f>IFERROR(WARAYear1[[#This Row],[WASP funding]]/WARAYear1[[#Totals],[WASP funding]],0)</f>
        <v>0</v>
      </c>
      <c r="J11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1" s="48">
        <f>IFERROR(WARAYear1[[#This Row],[In-Kind funding]]/(WARAYear1[[#This Row],[WASP funding]]+WARAYear1[[#This Row],[In-Kind funding]]),0)</f>
        <v>0</v>
      </c>
      <c r="L11" s="48">
        <f>IFERROR(WARAYear1[[#This Row],[In-Kind funding]]/WARAYear1[[#Totals],[In-Kind funding]],0)</f>
        <v>0</v>
      </c>
      <c r="M11" s="241"/>
      <c r="N11" s="41" t="str">
        <f>_xlfn.XLOOKUP(B11,Organizations[Connected organizations],Organizations[Type],"")</f>
        <v/>
      </c>
    </row>
    <row r="12" spans="2:16" ht="15" customHeight="1" x14ac:dyDescent="0.25">
      <c r="B12" s="21" t="str">
        <f>IF('START HERE'!A32="&lt;Name organization&gt;", "", 'START HERE'!A32)</f>
        <v/>
      </c>
      <c r="C12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2" s="49">
        <f>SUMIFS(WASPEvent[Total cost (SEK)],WASPEvent[Organization],WARAYear1[[#This Row],[Organization]])+SUMIFS(INKINDEvent[Total cost (SEK)],INKINDEvent[Organization],WARAYear1[[#This Row],[Organization]])</f>
        <v>0</v>
      </c>
      <c r="E12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2" s="49">
        <f>SUMIFS(WASPOperating[Total cost],WASPOperating[Organization],WARAYear1[[#This Row],[Organization]])+SUMIFS(INKINDOperating[Total cost],INKINDOperating[Organization],WARAYear1[[#This Row],[Organization]])</f>
        <v>0</v>
      </c>
      <c r="G12" s="49">
        <f>SUM(WARAYear1[[#This Row],[Personnel]:[Operating expenses]])</f>
        <v>0</v>
      </c>
      <c r="H12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2" s="47">
        <f>IFERROR(WARAYear1[[#This Row],[WASP funding]]/WARAYear1[[#Totals],[WASP funding]],0)</f>
        <v>0</v>
      </c>
      <c r="J12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2" s="48">
        <f>IFERROR(WARAYear1[[#This Row],[In-Kind funding]]/(WARAYear1[[#This Row],[WASP funding]]+WARAYear1[[#This Row],[In-Kind funding]]),0)</f>
        <v>0</v>
      </c>
      <c r="L12" s="48">
        <f>IFERROR(WARAYear1[[#This Row],[In-Kind funding]]/WARAYear1[[#Totals],[In-Kind funding]],0)</f>
        <v>0</v>
      </c>
      <c r="M12" s="241"/>
      <c r="N12" s="41" t="str">
        <f>_xlfn.XLOOKUP(B12,Organizations[Connected organizations],Organizations[Type],"")</f>
        <v/>
      </c>
    </row>
    <row r="13" spans="2:16" ht="15" customHeight="1" x14ac:dyDescent="0.25">
      <c r="B13" s="21" t="str">
        <f>IF('START HERE'!A33="&lt;Name organization&gt;", "", 'START HERE'!A33)</f>
        <v/>
      </c>
      <c r="C13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3" s="49">
        <f>SUMIFS(WASPEvent[Total cost (SEK)],WASPEvent[Organization],WARAYear1[[#This Row],[Organization]])+SUMIFS(INKINDEvent[Total cost (SEK)],INKINDEvent[Organization],WARAYear1[[#This Row],[Organization]])</f>
        <v>0</v>
      </c>
      <c r="E13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3" s="49">
        <f>SUMIFS(WASPOperating[Total cost],WASPOperating[Organization],WARAYear1[[#This Row],[Organization]])+SUMIFS(INKINDOperating[Total cost],INKINDOperating[Organization],WARAYear1[[#This Row],[Organization]])</f>
        <v>0</v>
      </c>
      <c r="G13" s="49">
        <f>SUM(WARAYear1[[#This Row],[Personnel]:[Operating expenses]])</f>
        <v>0</v>
      </c>
      <c r="H13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3" s="47">
        <f>IFERROR(WARAYear1[[#This Row],[WASP funding]]/WARAYear1[[#Totals],[WASP funding]],0)</f>
        <v>0</v>
      </c>
      <c r="J13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3" s="48">
        <f>IFERROR(WARAYear1[[#This Row],[In-Kind funding]]/(WARAYear1[[#This Row],[WASP funding]]+WARAYear1[[#This Row],[In-Kind funding]]),0)</f>
        <v>0</v>
      </c>
      <c r="L13" s="48">
        <f>IFERROR(WARAYear1[[#This Row],[In-Kind funding]]/WARAYear1[[#Totals],[In-Kind funding]],0)</f>
        <v>0</v>
      </c>
      <c r="M13" s="241"/>
      <c r="N13" s="41" t="str">
        <f>_xlfn.XLOOKUP(B13,Organizations[Connected organizations],Organizations[Type],"")</f>
        <v/>
      </c>
    </row>
    <row r="14" spans="2:16" ht="15" customHeight="1" x14ac:dyDescent="0.25">
      <c r="B14" s="21" t="str">
        <f>IF('START HERE'!A34="&lt;Name organization&gt;", "", 'START HERE'!A34)</f>
        <v/>
      </c>
      <c r="C14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4" s="49">
        <f>SUMIFS(WASPEvent[Total cost (SEK)],WASPEvent[Organization],WARAYear1[[#This Row],[Organization]])+SUMIFS(INKINDEvent[Total cost (SEK)],INKINDEvent[Organization],WARAYear1[[#This Row],[Organization]])</f>
        <v>0</v>
      </c>
      <c r="E14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4" s="49">
        <f>SUMIFS(WASPOperating[Total cost],WASPOperating[Organization],WARAYear1[[#This Row],[Organization]])+SUMIFS(INKINDOperating[Total cost],INKINDOperating[Organization],WARAYear1[[#This Row],[Organization]])</f>
        <v>0</v>
      </c>
      <c r="G14" s="49">
        <f>SUM(WARAYear1[[#This Row],[Personnel]:[Operating expenses]])</f>
        <v>0</v>
      </c>
      <c r="H14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4" s="47">
        <f>IFERROR(WARAYear1[[#This Row],[WASP funding]]/WARAYear1[[#Totals],[WASP funding]],0)</f>
        <v>0</v>
      </c>
      <c r="J14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4" s="48">
        <f>IFERROR(WARAYear1[[#This Row],[In-Kind funding]]/(WARAYear1[[#This Row],[WASP funding]]+WARAYear1[[#This Row],[In-Kind funding]]),0)</f>
        <v>0</v>
      </c>
      <c r="L14" s="48">
        <f>IFERROR(WARAYear1[[#This Row],[In-Kind funding]]/WARAYear1[[#Totals],[In-Kind funding]],0)</f>
        <v>0</v>
      </c>
      <c r="M14" s="241"/>
      <c r="N14" s="41" t="str">
        <f>_xlfn.XLOOKUP(B14,Organizations[Connected organizations],Organizations[Type],"")</f>
        <v/>
      </c>
    </row>
    <row r="15" spans="2:16" ht="15" customHeight="1" x14ac:dyDescent="0.25">
      <c r="B15" s="21" t="str">
        <f>IF('START HERE'!A35="&lt;Name organization&gt;", "", 'START HERE'!A35)</f>
        <v/>
      </c>
      <c r="C15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5" s="49">
        <f>SUMIFS(WASPEvent[Total cost (SEK)],WASPEvent[Organization],WARAYear1[[#This Row],[Organization]])+SUMIFS(INKINDEvent[Total cost (SEK)],INKINDEvent[Organization],WARAYear1[[#This Row],[Organization]])</f>
        <v>0</v>
      </c>
      <c r="E15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5" s="49">
        <f>SUMIFS(WASPOperating[Total cost],WASPOperating[Organization],WARAYear1[[#This Row],[Organization]])+SUMIFS(INKINDOperating[Total cost],INKINDOperating[Organization],WARAYear1[[#This Row],[Organization]])</f>
        <v>0</v>
      </c>
      <c r="G15" s="49">
        <f>SUM(WARAYear1[[#This Row],[Personnel]:[Operating expenses]])</f>
        <v>0</v>
      </c>
      <c r="H15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5" s="47">
        <f>IFERROR(WARAYear1[[#This Row],[WASP funding]]/WARAYear1[[#Totals],[WASP funding]],0)</f>
        <v>0</v>
      </c>
      <c r="J15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5" s="48">
        <f>IFERROR(WARAYear1[[#This Row],[In-Kind funding]]/(WARAYear1[[#This Row],[WASP funding]]+WARAYear1[[#This Row],[In-Kind funding]]),0)</f>
        <v>0</v>
      </c>
      <c r="L15" s="48">
        <f>IFERROR(WARAYear1[[#This Row],[In-Kind funding]]/WARAYear1[[#Totals],[In-Kind funding]],0)</f>
        <v>0</v>
      </c>
      <c r="M15" s="241"/>
      <c r="N15" s="41" t="str">
        <f>_xlfn.XLOOKUP(B15,Organizations[Connected organizations],Organizations[Type],"")</f>
        <v/>
      </c>
    </row>
    <row r="16" spans="2:16" ht="15" customHeight="1" x14ac:dyDescent="0.25">
      <c r="B16" s="21" t="str">
        <f>IF('START HERE'!A35="&lt;Name organization&gt;", "", 'START HERE'!A35)</f>
        <v/>
      </c>
      <c r="C16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6" s="49">
        <f>SUMIFS(WASPEvent[Total cost (SEK)],WASPEvent[Organization],WARAYear1[[#This Row],[Organization]])+SUMIFS(INKINDEvent[Total cost (SEK)],INKINDEvent[Organization],WARAYear1[[#This Row],[Organization]])</f>
        <v>0</v>
      </c>
      <c r="E16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6" s="49">
        <f>SUMIFS(WASPOperating[Total cost],WASPOperating[Organization],WARAYear1[[#This Row],[Organization]])+SUMIFS(INKINDOperating[Total cost],INKINDOperating[Organization],WARAYear1[[#This Row],[Organization]])</f>
        <v>0</v>
      </c>
      <c r="G16" s="49">
        <f>SUM(WARAYear1[[#This Row],[Personnel]:[Operating expenses]])</f>
        <v>0</v>
      </c>
      <c r="H16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6" s="47">
        <f>IFERROR(WARAYear1[[#This Row],[WASP funding]]/WARAYear1[[#Totals],[WASP funding]],0)</f>
        <v>0</v>
      </c>
      <c r="J16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6" s="48">
        <f>IFERROR(WARAYear1[[#This Row],[In-Kind funding]]/(WARAYear1[[#This Row],[WASP funding]]+WARAYear1[[#This Row],[In-Kind funding]]),0)</f>
        <v>0</v>
      </c>
      <c r="L16" s="48">
        <f>IFERROR(WARAYear1[[#This Row],[In-Kind funding]]/WARAYear1[[#Totals],[In-Kind funding]],0)</f>
        <v>0</v>
      </c>
      <c r="M16" s="241"/>
      <c r="N16" s="41" t="str">
        <f>_xlfn.XLOOKUP(B16,Organizations[Connected organizations],Organizations[Type],"")</f>
        <v/>
      </c>
    </row>
    <row r="17" spans="2:14" ht="15" customHeight="1" x14ac:dyDescent="0.25">
      <c r="B17" s="21" t="str">
        <f>IF('START HERE'!A35="&lt;Name organization&gt;", "", 'START HERE'!A35)</f>
        <v/>
      </c>
      <c r="C17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7" s="49">
        <f>SUMIFS(WASPEvent[Total cost (SEK)],WASPEvent[Organization],WARAYear1[[#This Row],[Organization]])+SUMIFS(INKINDEvent[Total cost (SEK)],INKINDEvent[Organization],WARAYear1[[#This Row],[Organization]])</f>
        <v>0</v>
      </c>
      <c r="E17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7" s="49">
        <f>SUMIFS(WASPOperating[Total cost],WASPOperating[Organization],WARAYear1[[#This Row],[Organization]])+SUMIFS(INKINDOperating[Total cost],INKINDOperating[Organization],WARAYear1[[#This Row],[Organization]])</f>
        <v>0</v>
      </c>
      <c r="G17" s="49">
        <f>SUM(WARAYear1[[#This Row],[Personnel]:[Operating expenses]])</f>
        <v>0</v>
      </c>
      <c r="H17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7" s="47">
        <f>IFERROR(WARAYear1[[#This Row],[WASP funding]]/WARAYear1[[#Totals],[WASP funding]],0)</f>
        <v>0</v>
      </c>
      <c r="J17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7" s="48">
        <f>IFERROR(WARAYear1[[#This Row],[In-Kind funding]]/(WARAYear1[[#This Row],[WASP funding]]+WARAYear1[[#This Row],[In-Kind funding]]),0)</f>
        <v>0</v>
      </c>
      <c r="L17" s="48">
        <f>IFERROR(WARAYear1[[#This Row],[In-Kind funding]]/WARAYear1[[#Totals],[In-Kind funding]],0)</f>
        <v>0</v>
      </c>
      <c r="M17" s="241"/>
      <c r="N17" s="41" t="str">
        <f>_xlfn.XLOOKUP(B17,Organizations[Connected organizations],Organizations[Type],"")</f>
        <v/>
      </c>
    </row>
    <row r="18" spans="2:14" ht="15" customHeight="1" x14ac:dyDescent="0.25">
      <c r="B18" s="21" t="str">
        <f>IF('START HERE'!A35="&lt;Name organization&gt;", "", 'START HERE'!A35)</f>
        <v/>
      </c>
      <c r="C18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8" s="49">
        <f>SUMIFS(WASPEvent[Total cost (SEK)],WASPEvent[Organization],WARAYear1[[#This Row],[Organization]])+SUMIFS(INKINDEvent[Total cost (SEK)],INKINDEvent[Organization],WARAYear1[[#This Row],[Organization]])</f>
        <v>0</v>
      </c>
      <c r="E18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8" s="49">
        <f>SUMIFS(WASPOperating[Total cost],WASPOperating[Organization],WARAYear1[[#This Row],[Organization]])+SUMIFS(INKINDOperating[Total cost],INKINDOperating[Organization],WARAYear1[[#This Row],[Organization]])</f>
        <v>0</v>
      </c>
      <c r="G18" s="49">
        <f>SUM(WARAYear1[[#This Row],[Personnel]:[Operating expenses]])</f>
        <v>0</v>
      </c>
      <c r="H18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8" s="47">
        <f>IFERROR(WARAYear1[[#This Row],[WASP funding]]/WARAYear1[[#Totals],[WASP funding]],0)</f>
        <v>0</v>
      </c>
      <c r="J18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8" s="48">
        <f>IFERROR(WARAYear1[[#This Row],[In-Kind funding]]/(WARAYear1[[#This Row],[WASP funding]]+WARAYear1[[#This Row],[In-Kind funding]]),0)</f>
        <v>0</v>
      </c>
      <c r="L18" s="48">
        <f>IFERROR(WARAYear1[[#This Row],[In-Kind funding]]/WARAYear1[[#Totals],[In-Kind funding]],0)</f>
        <v>0</v>
      </c>
      <c r="M18" s="241"/>
      <c r="N18" s="41" t="str">
        <f>_xlfn.XLOOKUP(B18,Organizations[Connected organizations],Organizations[Type],"")</f>
        <v/>
      </c>
    </row>
    <row r="19" spans="2:14" ht="15" customHeight="1" x14ac:dyDescent="0.25">
      <c r="B19" s="21" t="str">
        <f>IF('START HERE'!A35="&lt;Name organization&gt;", "", 'START HERE'!A35)</f>
        <v/>
      </c>
      <c r="C19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19" s="49">
        <f>SUMIFS(WASPEvent[Total cost (SEK)],WASPEvent[Organization],WARAYear1[[#This Row],[Organization]])+SUMIFS(INKINDEvent[Total cost (SEK)],INKINDEvent[Organization],WARAYear1[[#This Row],[Organization]])</f>
        <v>0</v>
      </c>
      <c r="E19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19" s="49">
        <f>SUMIFS(WASPOperating[Total cost],WASPOperating[Organization],WARAYear1[[#This Row],[Organization]])+SUMIFS(INKINDOperating[Total cost],INKINDOperating[Organization],WARAYear1[[#This Row],[Organization]])</f>
        <v>0</v>
      </c>
      <c r="G19" s="49">
        <f>SUM(WARAYear1[[#This Row],[Personnel]:[Operating expenses]])</f>
        <v>0</v>
      </c>
      <c r="H19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19" s="47">
        <f>IFERROR(WARAYear1[[#This Row],[WASP funding]]/WARAYear1[[#Totals],[WASP funding]],0)</f>
        <v>0</v>
      </c>
      <c r="J19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19" s="48">
        <f>IFERROR(WARAYear1[[#This Row],[In-Kind funding]]/(WARAYear1[[#This Row],[WASP funding]]+WARAYear1[[#This Row],[In-Kind funding]]),0)</f>
        <v>0</v>
      </c>
      <c r="L19" s="48">
        <f>IFERROR(WARAYear1[[#This Row],[In-Kind funding]]/WARAYear1[[#Totals],[In-Kind funding]],0)</f>
        <v>0</v>
      </c>
      <c r="M19" s="241"/>
      <c r="N19" s="41" t="str">
        <f>_xlfn.XLOOKUP(B19,Organizations[Connected organizations],Organizations[Type],"")</f>
        <v/>
      </c>
    </row>
    <row r="20" spans="2:14" ht="15" customHeight="1" x14ac:dyDescent="0.25">
      <c r="B20" s="21" t="str">
        <f>IF('START HERE'!A35="&lt;Name organization&gt;", "", 'START HERE'!A35)</f>
        <v/>
      </c>
      <c r="C20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0" s="49">
        <f>SUMIFS(WASPEvent[Total cost (SEK)],WASPEvent[Organization],WARAYear1[[#This Row],[Organization]])+SUMIFS(INKINDEvent[Total cost (SEK)],INKINDEvent[Organization],WARAYear1[[#This Row],[Organization]])</f>
        <v>0</v>
      </c>
      <c r="E20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0" s="49">
        <f>SUMIFS(WASPOperating[Total cost],WASPOperating[Organization],WARAYear1[[#This Row],[Organization]])+SUMIFS(INKINDOperating[Total cost],INKINDOperating[Organization],WARAYear1[[#This Row],[Organization]])</f>
        <v>0</v>
      </c>
      <c r="G20" s="49">
        <f>SUM(WARAYear1[[#This Row],[Personnel]:[Operating expenses]])</f>
        <v>0</v>
      </c>
      <c r="H20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0" s="47">
        <f>IFERROR(WARAYear1[[#This Row],[WASP funding]]/WARAYear1[[#Totals],[WASP funding]],0)</f>
        <v>0</v>
      </c>
      <c r="J20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0" s="48">
        <f>IFERROR(WARAYear1[[#This Row],[In-Kind funding]]/(WARAYear1[[#This Row],[WASP funding]]+WARAYear1[[#This Row],[In-Kind funding]]),0)</f>
        <v>0</v>
      </c>
      <c r="L20" s="48">
        <f>IFERROR(WARAYear1[[#This Row],[In-Kind funding]]/WARAYear1[[#Totals],[In-Kind funding]],0)</f>
        <v>0</v>
      </c>
      <c r="M20" s="241"/>
      <c r="N20" s="41" t="str">
        <f>_xlfn.XLOOKUP(B20,Organizations[Connected organizations],Organizations[Type],"")</f>
        <v/>
      </c>
    </row>
    <row r="21" spans="2:14" ht="15" customHeight="1" x14ac:dyDescent="0.25">
      <c r="B21" s="21" t="str">
        <f>IF('START HERE'!A36="&lt;Name organization&gt;", "", 'START HERE'!A36)</f>
        <v/>
      </c>
      <c r="C21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1" s="49">
        <f>SUMIFS(WASPEvent[Total cost (SEK)],WASPEvent[Organization],WARAYear1[[#This Row],[Organization]])+SUMIFS(INKINDEvent[Total cost (SEK)],INKINDEvent[Organization],WARAYear1[[#This Row],[Organization]])</f>
        <v>0</v>
      </c>
      <c r="E21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1" s="49">
        <f>SUMIFS(WASPOperating[Total cost],WASPOperating[Organization],WARAYear1[[#This Row],[Organization]])+SUMIFS(INKINDOperating[Total cost],INKINDOperating[Organization],WARAYear1[[#This Row],[Organization]])</f>
        <v>0</v>
      </c>
      <c r="G21" s="49">
        <f>SUM(WARAYear1[[#This Row],[Personnel]:[Operating expenses]])</f>
        <v>0</v>
      </c>
      <c r="H21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1" s="47">
        <f>IFERROR(WARAYear1[[#This Row],[WASP funding]]/WARAYear1[[#Totals],[WASP funding]],0)</f>
        <v>0</v>
      </c>
      <c r="J21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1" s="48">
        <f>IFERROR(WARAYear1[[#This Row],[In-Kind funding]]/(WARAYear1[[#This Row],[WASP funding]]+WARAYear1[[#This Row],[In-Kind funding]]),0)</f>
        <v>0</v>
      </c>
      <c r="L21" s="48">
        <f>IFERROR(WARAYear1[[#This Row],[In-Kind funding]]/WARAYear1[[#Totals],[In-Kind funding]],0)</f>
        <v>0</v>
      </c>
      <c r="M21" s="241"/>
      <c r="N21" s="41" t="str">
        <f>_xlfn.XLOOKUP(B21,Organizations[Connected organizations],Organizations[Type],"")</f>
        <v/>
      </c>
    </row>
    <row r="22" spans="2:14" ht="15" customHeight="1" x14ac:dyDescent="0.25">
      <c r="B22" s="21" t="str">
        <f>IF('START HERE'!A37="&lt;Name organization&gt;", "", 'START HERE'!A37)</f>
        <v/>
      </c>
      <c r="C22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2" s="49">
        <f>SUMIFS(WASPEvent[Total cost (SEK)],WASPEvent[Organization],WARAYear1[[#This Row],[Organization]])+SUMIFS(INKINDEvent[Total cost (SEK)],INKINDEvent[Organization],WARAYear1[[#This Row],[Organization]])</f>
        <v>0</v>
      </c>
      <c r="E22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2" s="49">
        <f>SUMIFS(WASPOperating[Total cost],WASPOperating[Organization],WARAYear1[[#This Row],[Organization]])+SUMIFS(INKINDOperating[Total cost],INKINDOperating[Organization],WARAYear1[[#This Row],[Organization]])</f>
        <v>0</v>
      </c>
      <c r="G22" s="49">
        <f>SUM(WARAYear1[[#This Row],[Personnel]:[Operating expenses]])</f>
        <v>0</v>
      </c>
      <c r="H22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2" s="47">
        <f>IFERROR(WARAYear1[[#This Row],[WASP funding]]/WARAYear1[[#Totals],[WASP funding]],0)</f>
        <v>0</v>
      </c>
      <c r="J22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2" s="48">
        <f>IFERROR(WARAYear1[[#This Row],[In-Kind funding]]/(WARAYear1[[#This Row],[WASP funding]]+WARAYear1[[#This Row],[In-Kind funding]]),0)</f>
        <v>0</v>
      </c>
      <c r="L22" s="48">
        <f>IFERROR(WARAYear1[[#This Row],[In-Kind funding]]/WARAYear1[[#Totals],[In-Kind funding]],0)</f>
        <v>0</v>
      </c>
      <c r="M22" s="241"/>
      <c r="N22" s="41" t="str">
        <f>_xlfn.XLOOKUP(B22,Organizations[Connected organizations],Organizations[Type],"")</f>
        <v/>
      </c>
    </row>
    <row r="23" spans="2:14" ht="15" customHeight="1" x14ac:dyDescent="0.25">
      <c r="B23" s="21" t="str">
        <f>IF('START HERE'!A43="&lt;Name organization&gt;", "", 'START HERE'!A43)</f>
        <v/>
      </c>
      <c r="C23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3" s="49">
        <f>SUMIFS(WASPEvent[Total cost (SEK)],WASPEvent[Organization],WARAYear1[[#This Row],[Organization]])+SUMIFS(INKINDEvent[Total cost (SEK)],INKINDEvent[Organization],WARAYear1[[#This Row],[Organization]])</f>
        <v>0</v>
      </c>
      <c r="E23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3" s="49">
        <f>SUMIFS(WASPOperating[Total cost],WASPOperating[Organization],WARAYear1[[#This Row],[Organization]])+SUMIFS(INKINDOperating[Total cost],INKINDOperating[Organization],WARAYear1[[#This Row],[Organization]])</f>
        <v>0</v>
      </c>
      <c r="G23" s="49">
        <f>SUM(WARAYear1[[#This Row],[Personnel]:[Operating expenses]])</f>
        <v>0</v>
      </c>
      <c r="H23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3" s="47">
        <f>IFERROR(WARAYear1[[#This Row],[WASP funding]]/WARAYear1[[#Totals],[WASP funding]],0)</f>
        <v>0</v>
      </c>
      <c r="J23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3" s="48">
        <f>IFERROR(WARAYear1[[#This Row],[In-Kind funding]]/(WARAYear1[[#This Row],[WASP funding]]+WARAYear1[[#This Row],[In-Kind funding]]),0)</f>
        <v>0</v>
      </c>
      <c r="L23" s="48">
        <f>IFERROR(WARAYear1[[#This Row],[In-Kind funding]]/WARAYear1[[#Totals],[In-Kind funding]],0)</f>
        <v>0</v>
      </c>
      <c r="M23" s="241"/>
      <c r="N23" s="41" t="str">
        <f>_xlfn.XLOOKUP(B23,Organizations[Connected organizations],Organizations[Type],"")</f>
        <v/>
      </c>
    </row>
    <row r="24" spans="2:14" x14ac:dyDescent="0.25">
      <c r="B24" s="21" t="str">
        <f>IF('START HERE'!A44="&lt;Name organization&gt;", "", 'START HERE'!A44)</f>
        <v/>
      </c>
      <c r="C24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4" s="49">
        <f>SUMIFS(WASPEvent[Total cost (SEK)],WASPEvent[Organization],WARAYear1[[#This Row],[Organization]])+SUMIFS(INKINDEvent[Total cost (SEK)],INKINDEvent[Organization],WARAYear1[[#This Row],[Organization]])</f>
        <v>0</v>
      </c>
      <c r="E24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4" s="49">
        <f>SUMIFS(WASPOperating[Total cost],WASPOperating[Organization],WARAYear1[[#This Row],[Organization]])+SUMIFS(INKINDOperating[Total cost],INKINDOperating[Organization],WARAYear1[[#This Row],[Organization]])</f>
        <v>0</v>
      </c>
      <c r="G24" s="49">
        <f>SUM(WARAYear1[[#This Row],[Personnel]:[Operating expenses]])</f>
        <v>0</v>
      </c>
      <c r="H24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4" s="47">
        <f>IFERROR(WARAYear1[[#This Row],[WASP funding]]/WARAYear1[[#Totals],[WASP funding]],0)</f>
        <v>0</v>
      </c>
      <c r="J24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4" s="48">
        <f>IFERROR(WARAYear1[[#This Row],[In-Kind funding]]/(WARAYear1[[#This Row],[WASP funding]]+WARAYear1[[#This Row],[In-Kind funding]]),0)</f>
        <v>0</v>
      </c>
      <c r="L24" s="48">
        <f>IFERROR(WARAYear1[[#This Row],[In-Kind funding]]/WARAYear1[[#Totals],[In-Kind funding]],0)</f>
        <v>0</v>
      </c>
      <c r="M24" s="241"/>
      <c r="N24" s="41" t="str">
        <f>_xlfn.XLOOKUP(B24,Organizations[Connected organizations],Organizations[Type],"")</f>
        <v/>
      </c>
    </row>
    <row r="25" spans="2:14" x14ac:dyDescent="0.25">
      <c r="B25" s="21" t="str">
        <f>IF('START HERE'!A45="&lt;Name organization&gt;", "", 'START HERE'!A45)</f>
        <v/>
      </c>
      <c r="C25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5" s="49">
        <f>SUMIFS(WASPEvent[Total cost (SEK)],WASPEvent[Organization],WARAYear1[[#This Row],[Organization]])+SUMIFS(INKINDEvent[Total cost (SEK)],INKINDEvent[Organization],WARAYear1[[#This Row],[Organization]])</f>
        <v>0</v>
      </c>
      <c r="E25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5" s="49">
        <f>SUMIFS(WASPOperating[Total cost],WASPOperating[Organization],WARAYear1[[#This Row],[Organization]])+SUMIFS(INKINDOperating[Total cost],INKINDOperating[Organization],WARAYear1[[#This Row],[Organization]])</f>
        <v>0</v>
      </c>
      <c r="G25" s="49">
        <f>SUM(WARAYear1[[#This Row],[Personnel]:[Operating expenses]])</f>
        <v>0</v>
      </c>
      <c r="H25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5" s="47">
        <f>IFERROR(WARAYear1[[#This Row],[WASP funding]]/WARAYear1[[#Totals],[WASP funding]],0)</f>
        <v>0</v>
      </c>
      <c r="J25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5" s="48">
        <f>IFERROR(WARAYear1[[#This Row],[In-Kind funding]]/(WARAYear1[[#This Row],[WASP funding]]+WARAYear1[[#This Row],[In-Kind funding]]),0)</f>
        <v>0</v>
      </c>
      <c r="L25" s="48">
        <f>IFERROR(WARAYear1[[#This Row],[In-Kind funding]]/WARAYear1[[#Totals],[In-Kind funding]],0)</f>
        <v>0</v>
      </c>
      <c r="M25" s="241"/>
      <c r="N25" s="41" t="str">
        <f>_xlfn.XLOOKUP(B25,Organizations[Connected organizations],Organizations[Type],"")</f>
        <v/>
      </c>
    </row>
    <row r="26" spans="2:14" x14ac:dyDescent="0.25">
      <c r="B26" s="21" t="str">
        <f>IF('START HERE'!A46="&lt;Name organization&gt;", "", 'START HERE'!A46)</f>
        <v/>
      </c>
      <c r="C26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6" s="49">
        <f>SUMIFS(WASPEvent[Total cost (SEK)],WASPEvent[Organization],WARAYear1[[#This Row],[Organization]])+SUMIFS(INKINDEvent[Total cost (SEK)],INKINDEvent[Organization],WARAYear1[[#This Row],[Organization]])</f>
        <v>0</v>
      </c>
      <c r="E26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6" s="49">
        <f>SUMIFS(WASPOperating[Total cost],WASPOperating[Organization],WARAYear1[[#This Row],[Organization]])+SUMIFS(INKINDOperating[Total cost],INKINDOperating[Organization],WARAYear1[[#This Row],[Organization]])</f>
        <v>0</v>
      </c>
      <c r="G26" s="49">
        <f>SUM(WARAYear1[[#This Row],[Personnel]:[Operating expenses]])</f>
        <v>0</v>
      </c>
      <c r="H26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6" s="47">
        <f>IFERROR(WARAYear1[[#This Row],[WASP funding]]/WARAYear1[[#Totals],[WASP funding]],0)</f>
        <v>0</v>
      </c>
      <c r="J26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6" s="48">
        <f>IFERROR(WARAYear1[[#This Row],[In-Kind funding]]/(WARAYear1[[#This Row],[WASP funding]]+WARAYear1[[#This Row],[In-Kind funding]]),0)</f>
        <v>0</v>
      </c>
      <c r="L26" s="48">
        <f>IFERROR(WARAYear1[[#This Row],[In-Kind funding]]/WARAYear1[[#Totals],[In-Kind funding]],0)</f>
        <v>0</v>
      </c>
      <c r="M26" s="241"/>
      <c r="N26" s="41" t="str">
        <f>_xlfn.XLOOKUP(B26,Organizations[Connected organizations],Organizations[Type],"")</f>
        <v/>
      </c>
    </row>
    <row r="27" spans="2:14" ht="15.75" thickBot="1" x14ac:dyDescent="0.3">
      <c r="B27" s="21" t="str">
        <f>IF('START HERE'!A47="&lt;Name organization&gt;", "", 'START HERE'!A47)</f>
        <v/>
      </c>
      <c r="C27" s="49">
        <f>SUMIFS(WASPPersonal[Total Cost 
incl. LKP &amp; OH (SEK)],WASPPersonal[Organization],WARAYear1[[#This Row],[Organization]])+SUMIFS(INKINDPersonal[Total Cost 
incl. LKP &amp; OH (SEK)],INKINDPersonal[Organization],WARAYear1[[#This Row],[Organization]])</f>
        <v>0</v>
      </c>
      <c r="D27" s="49">
        <f>SUMIFS(WASPEvent[Total cost (SEK)],WASPEvent[Organization],WARAYear1[[#This Row],[Organization]])+SUMIFS(INKINDEvent[Total cost (SEK)],INKINDEvent[Organization],WARAYear1[[#This Row],[Organization]])</f>
        <v>0</v>
      </c>
      <c r="E27" s="49">
        <f>SUMIFS(WASPCapital[Depreciation cost (SEK)],WASPCapital[Organization],WARAYear1[[#This Row],[Organization]])+SUMIFS(INKINDCapital[Depreciation cost (SEK)],INKINDCapital[Organization],WARAYear1[[#This Row],[Organization]])</f>
        <v>0</v>
      </c>
      <c r="F27" s="49">
        <f>SUMIFS(WASPOperating[Total cost],WASPOperating[Organization],WARAYear1[[#This Row],[Organization]])+SUMIFS(INKINDOperating[Total cost],INKINDOperating[Organization],WARAYear1[[#This Row],[Organization]])</f>
        <v>0</v>
      </c>
      <c r="G27" s="49">
        <f>SUM(WARAYear1[[#This Row],[Personnel]:[Operating expenses]])</f>
        <v>0</v>
      </c>
      <c r="H27" s="49">
        <f>SUMIFS(WASPPersonal[Total Cost 
incl. LKP &amp; OH (SEK)],WASPPersonal[Organization],WARAYear1[[#This Row],[Organization]])+SUMIFS(WASPEvent[Total cost (SEK)],WASPEvent[Organization],WARAYear1[[#This Row],[Organization]])+SUMIFS(WASPCapital[Depreciation cost (SEK)],WASPCapital[Organization],WARAYear1[[#This Row],[Organization]])+SUMIFS(WASPOperating[Total cost],WASPOperating[Organization],WARAYear1[[#This Row],[Organization]])</f>
        <v>0</v>
      </c>
      <c r="I27" s="47">
        <f>IFERROR(WARAYear1[[#This Row],[WASP funding]]/WARAYear1[[#Totals],[WASP funding]],0)</f>
        <v>0</v>
      </c>
      <c r="J27" s="49">
        <f>SUMIFS(INKINDPersonal[Total Cost 
incl. LKP &amp; OH (SEK)],INKINDPersonal[Organization],WARAYear1[[#This Row],[Organization]])+SUMIFS(INKINDEvent[Total cost (SEK)],INKINDEvent[Organization],WARAYear1[[#This Row],[Organization]])+SUMIFS(INKINDCapital[Depreciation cost (SEK)],INKINDCapital[Organization],WARAYear1[[#This Row],[Organization]])+SUMIFS(INKINDOperating[Total cost],INKINDOperating[Organization],WARAYear1[[#This Row],[Organization]])</f>
        <v>0</v>
      </c>
      <c r="K27" s="48">
        <f>IFERROR(WARAYear1[[#This Row],[In-Kind funding]]/(WARAYear1[[#This Row],[WASP funding]]+WARAYear1[[#This Row],[In-Kind funding]]),0)</f>
        <v>0</v>
      </c>
      <c r="L27" s="48">
        <f>IFERROR(WARAYear1[[#This Row],[In-Kind funding]]/WARAYear1[[#Totals],[In-Kind funding]],0)</f>
        <v>0</v>
      </c>
      <c r="M27" s="241"/>
      <c r="N27" s="41" t="str">
        <f>_xlfn.XLOOKUP(B27,Organizations[Connected organizations],Organizations[Type],"")</f>
        <v/>
      </c>
    </row>
    <row r="28" spans="2:14" x14ac:dyDescent="0.25">
      <c r="B28" s="35" t="s">
        <v>15</v>
      </c>
      <c r="C28" s="58">
        <f>SUBTOTAL(109,WARAYear1[Personnel])</f>
        <v>0</v>
      </c>
      <c r="D28" s="58">
        <f>SUBTOTAL(109,WARAYear1[Events])</f>
        <v>0</v>
      </c>
      <c r="E28" s="58">
        <f>SUBTOTAL(109,WARAYear1[Capital investments (depreciation costs)])</f>
        <v>0</v>
      </c>
      <c r="F28" s="58">
        <f>SUBTOTAL(109,WARAYear1[Operating expenses])</f>
        <v>0</v>
      </c>
      <c r="G28" s="59">
        <f>SUBTOTAL(109,WARAYear1[Total costs])</f>
        <v>0</v>
      </c>
      <c r="H28" s="59">
        <f>SUBTOTAL(109,WARAYear1[WASP funding])</f>
        <v>0</v>
      </c>
      <c r="I28" s="59"/>
      <c r="J28" s="59">
        <f>SUBTOTAL(109,WARAYear1[In-Kind funding])</f>
        <v>0</v>
      </c>
      <c r="K28" s="156">
        <f>IFERROR(WARAYear1[[#Totals],[In-Kind funding]]/(WARAYear1[[#Totals],[WASP funding]]+WARAYear1[[#Totals],[In-Kind funding]]),0)</f>
        <v>0</v>
      </c>
      <c r="L28" s="60"/>
      <c r="M28" s="60"/>
      <c r="N28" s="23"/>
    </row>
    <row r="29" spans="2:14" ht="20.45" customHeight="1" thickBot="1" x14ac:dyDescent="0.3">
      <c r="C29" s="12"/>
      <c r="D29" s="12"/>
      <c r="E29" s="226" t="s">
        <v>153</v>
      </c>
      <c r="F29" s="227"/>
      <c r="G29" s="228"/>
      <c r="H29" s="171">
        <f>H30*0.1</f>
        <v>0</v>
      </c>
      <c r="I29" s="74" t="s">
        <v>145</v>
      </c>
      <c r="K29" s="157" t="s">
        <v>140</v>
      </c>
    </row>
    <row r="30" spans="2:14" ht="23.45" customHeight="1" x14ac:dyDescent="0.3">
      <c r="C30" s="12"/>
      <c r="E30" s="232" t="s">
        <v>147</v>
      </c>
      <c r="F30" s="233"/>
      <c r="G30" s="234"/>
      <c r="H30" s="153">
        <f>SUMIF(WASPPersonal[Choose funding type],"Base",WASPPersonal[Total Cost 
incl. LKP &amp; OH (SEK)])+SUMIF(WASPEvent[Choose funding type],"Base",WASPEvent[Total cost (SEK)])+SUMIF(WASPCapital[Choose funding type],"Base",WASPCapital[Depreciation cost (SEK)])+SUMIF(WASPOperating[Choose funding type],"Base",WASPOperating[Total cost])</f>
        <v>0</v>
      </c>
      <c r="I30" s="6" t="str">
        <f>IF(H30&gt;4000000,"Base Funding limit is 4mkr. Reallocate to Top Off funding or In-Kind","")</f>
        <v/>
      </c>
    </row>
    <row r="31" spans="2:14" ht="23.45" customHeight="1" x14ac:dyDescent="0.3">
      <c r="C31" s="12"/>
      <c r="E31" s="238" t="s">
        <v>149</v>
      </c>
      <c r="F31" s="239"/>
      <c r="G31" s="240"/>
      <c r="H31" s="154">
        <f>SUMIF(WASPPersonal[Choose funding type],"Top Off",WASPPersonal[Total Cost 
incl. LKP &amp; OH (SEK)])+SUMIF(WASPEvent[Choose funding type],"Top Off",WASPEvent[Total cost (SEK)])+SUMIF(WASPCapital[Choose funding type],"Top Off",WASPCapital[Depreciation cost (SEK)])+SUMIF(WASPOperating[Choose funding type],"Top Off",WASPOperating[Total cost])</f>
        <v>0</v>
      </c>
      <c r="I31" s="78"/>
      <c r="J31" s="13"/>
    </row>
    <row r="32" spans="2:14" ht="23.45" customHeight="1" thickBot="1" x14ac:dyDescent="0.35">
      <c r="C32" s="12"/>
      <c r="D32" s="12"/>
      <c r="E32" s="169"/>
      <c r="F32" s="169"/>
      <c r="G32" s="169"/>
      <c r="H32" s="77"/>
      <c r="I32" s="78"/>
      <c r="J32" s="13"/>
    </row>
    <row r="33" spans="2:17" ht="23.45" customHeight="1" thickBot="1" x14ac:dyDescent="0.35">
      <c r="C33" s="12"/>
      <c r="E33" s="235" t="s">
        <v>146</v>
      </c>
      <c r="F33" s="236"/>
      <c r="G33" s="236"/>
      <c r="H33" s="170">
        <f>H29+H30+H31</f>
        <v>0</v>
      </c>
      <c r="I33" s="78"/>
      <c r="J33" s="13"/>
    </row>
    <row r="34" spans="2:17" ht="23.45" customHeight="1" x14ac:dyDescent="0.3">
      <c r="C34" s="12"/>
      <c r="D34" s="12"/>
      <c r="E34" s="77"/>
      <c r="F34" s="77"/>
      <c r="G34" s="77"/>
      <c r="H34" s="77"/>
      <c r="I34" s="78"/>
      <c r="J34" s="13"/>
    </row>
    <row r="35" spans="2:17" ht="23.45" customHeight="1" thickBot="1" x14ac:dyDescent="0.35">
      <c r="C35" s="12"/>
      <c r="D35" s="12"/>
      <c r="E35" s="77"/>
      <c r="F35" s="77"/>
      <c r="G35" s="77"/>
      <c r="H35" s="77"/>
      <c r="I35" s="78"/>
      <c r="J35" s="13"/>
    </row>
    <row r="36" spans="2:17" ht="23.45" customHeight="1" thickBot="1" x14ac:dyDescent="0.35">
      <c r="B36" s="150" t="s">
        <v>138</v>
      </c>
      <c r="C36" s="151"/>
      <c r="D36" s="152"/>
      <c r="E36" s="77"/>
      <c r="F36" s="77"/>
      <c r="G36" s="77"/>
      <c r="H36" s="77"/>
      <c r="I36" s="78"/>
      <c r="J36" s="13"/>
    </row>
    <row r="37" spans="2:17" ht="15" customHeight="1" x14ac:dyDescent="0.25">
      <c r="C37" s="12"/>
      <c r="D37" s="12"/>
      <c r="E37" s="12"/>
      <c r="F37" s="12"/>
      <c r="G37" s="12"/>
      <c r="H37" s="12"/>
      <c r="I37" s="13"/>
      <c r="J37" s="13"/>
      <c r="K37" s="13"/>
      <c r="P37" s="3"/>
    </row>
    <row r="38" spans="2:17" ht="22.5" customHeight="1" x14ac:dyDescent="0.25">
      <c r="B38" s="174" t="s">
        <v>135</v>
      </c>
      <c r="C38" s="14" t="str">
        <f>IFERROR(C1+1,"")</f>
        <v/>
      </c>
      <c r="D38" s="39" t="s">
        <v>56</v>
      </c>
      <c r="E38" s="14"/>
      <c r="F38" s="14"/>
      <c r="G38" s="14"/>
      <c r="H38" s="14"/>
      <c r="I38" s="14"/>
      <c r="J38" s="14"/>
      <c r="K38" s="14"/>
      <c r="L38" s="9"/>
      <c r="M38" s="55"/>
      <c r="N38" s="55"/>
      <c r="O38" s="22"/>
      <c r="P38" s="22"/>
    </row>
    <row r="39" spans="2:17" ht="75" x14ac:dyDescent="0.25">
      <c r="B39" s="11" t="s">
        <v>3</v>
      </c>
      <c r="C39" s="57" t="s">
        <v>20</v>
      </c>
      <c r="D39" s="57" t="s">
        <v>1</v>
      </c>
      <c r="E39" s="51" t="s">
        <v>83</v>
      </c>
      <c r="F39" s="51" t="s">
        <v>55</v>
      </c>
      <c r="G39" s="54" t="s">
        <v>43</v>
      </c>
      <c r="H39" s="53" t="s">
        <v>88</v>
      </c>
      <c r="I39" s="53" t="s">
        <v>129</v>
      </c>
      <c r="J39" s="70" t="s">
        <v>89</v>
      </c>
      <c r="K39" s="71" t="s">
        <v>44</v>
      </c>
      <c r="L39" s="72" t="s">
        <v>92</v>
      </c>
      <c r="M39" s="11" t="s">
        <v>0</v>
      </c>
      <c r="N39" s="56" t="s">
        <v>90</v>
      </c>
      <c r="Q39" s="22"/>
    </row>
    <row r="40" spans="2:17" ht="15.75" customHeight="1" x14ac:dyDescent="0.25">
      <c r="B40" s="21" t="str">
        <f>B3</f>
        <v/>
      </c>
      <c r="C40" s="139">
        <v>0</v>
      </c>
      <c r="D40" s="139">
        <v>0</v>
      </c>
      <c r="E40" s="139">
        <v>0</v>
      </c>
      <c r="F40" s="139">
        <v>0</v>
      </c>
      <c r="G40" s="49">
        <f>SUM(WARAYear2[[#This Row],[Personnel]:[Operating expenses]])</f>
        <v>0</v>
      </c>
      <c r="H40" s="204">
        <v>0</v>
      </c>
      <c r="I40" s="47">
        <f>IFERROR(WARAYear2[[#This Row],[WASP funding]]/WARAYear2[[#Totals],[WASP funding]],0)</f>
        <v>0</v>
      </c>
      <c r="J40" s="49">
        <f>WARAYear2[[#This Row],[Total costs]]-WARAYear2[[#This Row],[WASP funding]]</f>
        <v>0</v>
      </c>
      <c r="K40" s="48">
        <f>IFERROR(WARAYear2[[#This Row],[In-Kind funding]]/(WARAYear2[[#This Row],[WASP funding]]+WARAYear2[[#This Row],[In-Kind funding]]),0)</f>
        <v>0</v>
      </c>
      <c r="L40" s="48">
        <f>IFERROR(WARAYear2[[#This Row],[In-Kind funding]]/WARAYear2[[#Totals],[In-Kind funding]],0)</f>
        <v>0</v>
      </c>
      <c r="M40" s="242"/>
      <c r="N40" s="42" t="str">
        <f>_xlfn.XLOOKUP(B40,Organizations[Connected organizations],Organizations[Type],"")</f>
        <v/>
      </c>
      <c r="O40" s="4"/>
      <c r="P40" s="4"/>
      <c r="Q40" s="22"/>
    </row>
    <row r="41" spans="2:17" ht="15.75" customHeight="1" x14ac:dyDescent="0.25">
      <c r="B41" s="21" t="str">
        <f>B4</f>
        <v/>
      </c>
      <c r="C41" s="139">
        <v>0</v>
      </c>
      <c r="D41" s="139">
        <v>0</v>
      </c>
      <c r="E41" s="139">
        <v>0</v>
      </c>
      <c r="F41" s="139">
        <v>0</v>
      </c>
      <c r="G41" s="49">
        <f>SUM(WARAYear2[[#This Row],[Personnel]:[Operating expenses]])</f>
        <v>0</v>
      </c>
      <c r="H41" s="204">
        <v>0</v>
      </c>
      <c r="I41" s="48">
        <f>IFERROR(WARAYear2[[#This Row],[WASP funding]]/WARAYear2[[#Totals],[WASP funding]],0)</f>
        <v>0</v>
      </c>
      <c r="J41" s="49">
        <f>WARAYear2[[#This Row],[Total costs]]-WARAYear2[[#This Row],[WASP funding]]</f>
        <v>0</v>
      </c>
      <c r="K41" s="48">
        <f>IFERROR(WARAYear2[[#This Row],[In-Kind funding]]/(WARAYear2[[#This Row],[WASP funding]]+WARAYear2[[#This Row],[In-Kind funding]]),0)</f>
        <v>0</v>
      </c>
      <c r="L41" s="48">
        <f>IFERROR(WARAYear2[[#This Row],[In-Kind funding]]/WARAYear2[[#Totals],[In-Kind funding]],0)</f>
        <v>0</v>
      </c>
      <c r="M41" s="242"/>
      <c r="N41" s="42" t="str">
        <f>_xlfn.XLOOKUP(B41,Organizations[Connected organizations],Organizations[Type],"")</f>
        <v/>
      </c>
      <c r="O41" s="4"/>
      <c r="P41" s="4"/>
    </row>
    <row r="42" spans="2:17" ht="15.75" customHeight="1" x14ac:dyDescent="0.25">
      <c r="B42" s="21" t="str">
        <f>B5</f>
        <v/>
      </c>
      <c r="C42" s="139">
        <v>0</v>
      </c>
      <c r="D42" s="139">
        <v>0</v>
      </c>
      <c r="E42" s="139">
        <v>0</v>
      </c>
      <c r="F42" s="139">
        <v>0</v>
      </c>
      <c r="G42" s="49">
        <f>SUM(WARAYear2[[#This Row],[Personnel]:[Operating expenses]])</f>
        <v>0</v>
      </c>
      <c r="H42" s="204">
        <v>0</v>
      </c>
      <c r="I42" s="48">
        <f>IFERROR(WARAYear2[[#This Row],[WASP funding]]/WARAYear2[[#Totals],[WASP funding]],0)</f>
        <v>0</v>
      </c>
      <c r="J42" s="49">
        <f>WARAYear2[[#This Row],[Total costs]]-WARAYear2[[#This Row],[WASP funding]]</f>
        <v>0</v>
      </c>
      <c r="K42" s="48">
        <f>IFERROR(WARAYear2[[#This Row],[In-Kind funding]]/(WARAYear2[[#This Row],[WASP funding]]+WARAYear2[[#This Row],[In-Kind funding]]),0)</f>
        <v>0</v>
      </c>
      <c r="L42" s="48">
        <f>IFERROR(WARAYear2[[#This Row],[In-Kind funding]]/WARAYear2[[#Totals],[In-Kind funding]],0)</f>
        <v>0</v>
      </c>
      <c r="M42" s="242"/>
      <c r="N42" s="42" t="str">
        <f>_xlfn.XLOOKUP(B42,Organizations[Connected organizations],Organizations[Type],"")</f>
        <v/>
      </c>
      <c r="O42" s="4"/>
      <c r="P42" s="4"/>
    </row>
    <row r="43" spans="2:17" ht="15.75" customHeight="1" x14ac:dyDescent="0.25">
      <c r="B43" s="21" t="str">
        <f>B6</f>
        <v/>
      </c>
      <c r="C43" s="139">
        <v>0</v>
      </c>
      <c r="D43" s="139">
        <v>0</v>
      </c>
      <c r="E43" s="139">
        <v>0</v>
      </c>
      <c r="F43" s="139">
        <v>0</v>
      </c>
      <c r="G43" s="49">
        <f>SUM(WARAYear2[[#This Row],[Personnel]:[Operating expenses]])</f>
        <v>0</v>
      </c>
      <c r="H43" s="204">
        <v>0</v>
      </c>
      <c r="I43" s="48">
        <f>IFERROR(WARAYear2[[#This Row],[WASP funding]]/WARAYear2[[#Totals],[WASP funding]],0)</f>
        <v>0</v>
      </c>
      <c r="J43" s="49">
        <f>WARAYear2[[#This Row],[Total costs]]-WARAYear2[[#This Row],[WASP funding]]</f>
        <v>0</v>
      </c>
      <c r="K43" s="48">
        <f>IFERROR(WARAYear2[[#This Row],[In-Kind funding]]/(WARAYear2[[#This Row],[WASP funding]]+WARAYear2[[#This Row],[In-Kind funding]]),0)</f>
        <v>0</v>
      </c>
      <c r="L43" s="48">
        <f>IFERROR(WARAYear2[[#This Row],[In-Kind funding]]/WARAYear2[[#Totals],[In-Kind funding]],0)</f>
        <v>0</v>
      </c>
      <c r="M43" s="242"/>
      <c r="N43" s="42" t="str">
        <f>_xlfn.XLOOKUP(B43,Organizations[Connected organizations],Organizations[Type],"")</f>
        <v/>
      </c>
    </row>
    <row r="44" spans="2:17" ht="15.75" customHeight="1" x14ac:dyDescent="0.25">
      <c r="B44" s="21" t="str">
        <f>B7</f>
        <v/>
      </c>
      <c r="C44" s="139">
        <v>0</v>
      </c>
      <c r="D44" s="139">
        <v>0</v>
      </c>
      <c r="E44" s="139">
        <v>0</v>
      </c>
      <c r="F44" s="139">
        <v>0</v>
      </c>
      <c r="G44" s="49">
        <f>SUM(WARAYear2[[#This Row],[Personnel]:[Operating expenses]])</f>
        <v>0</v>
      </c>
      <c r="H44" s="204">
        <v>0</v>
      </c>
      <c r="I44" s="48">
        <f>IFERROR(WARAYear2[[#This Row],[WASP funding]]/WARAYear2[[#Totals],[WASP funding]],0)</f>
        <v>0</v>
      </c>
      <c r="J44" s="49">
        <f>WARAYear2[[#This Row],[Total costs]]-WARAYear2[[#This Row],[WASP funding]]</f>
        <v>0</v>
      </c>
      <c r="K44" s="48">
        <f>IFERROR(WARAYear2[[#This Row],[In-Kind funding]]/(WARAYear2[[#This Row],[WASP funding]]+WARAYear2[[#This Row],[In-Kind funding]]),0)</f>
        <v>0</v>
      </c>
      <c r="L44" s="48">
        <f>IFERROR(WARAYear2[[#This Row],[In-Kind funding]]/WARAYear2[[#Totals],[In-Kind funding]],0)</f>
        <v>0</v>
      </c>
      <c r="M44" s="242"/>
      <c r="N44" s="42" t="str">
        <f>_xlfn.XLOOKUP(B44,Organizations[Connected organizations],Organizations[Type],"")</f>
        <v/>
      </c>
    </row>
    <row r="45" spans="2:17" ht="15.75" customHeight="1" x14ac:dyDescent="0.25">
      <c r="B45" s="21" t="str">
        <f>B8</f>
        <v/>
      </c>
      <c r="C45" s="139">
        <v>0</v>
      </c>
      <c r="D45" s="139">
        <v>0</v>
      </c>
      <c r="E45" s="139">
        <v>0</v>
      </c>
      <c r="F45" s="139">
        <v>0</v>
      </c>
      <c r="G45" s="49">
        <f>SUM(WARAYear2[[#This Row],[Personnel]:[Operating expenses]])</f>
        <v>0</v>
      </c>
      <c r="H45" s="204">
        <v>0</v>
      </c>
      <c r="I45" s="48">
        <f>IFERROR(WARAYear2[[#This Row],[WASP funding]]/WARAYear2[[#Totals],[WASP funding]],0)</f>
        <v>0</v>
      </c>
      <c r="J45" s="49">
        <f>WARAYear2[[#This Row],[Total costs]]-WARAYear2[[#This Row],[WASP funding]]</f>
        <v>0</v>
      </c>
      <c r="K45" s="48">
        <f>IFERROR(WARAYear2[[#This Row],[In-Kind funding]]/(WARAYear2[[#This Row],[WASP funding]]+WARAYear2[[#This Row],[In-Kind funding]]),0)</f>
        <v>0</v>
      </c>
      <c r="L45" s="48">
        <f>IFERROR(WARAYear2[[#This Row],[In-Kind funding]]/WARAYear2[[#Totals],[In-Kind funding]],0)</f>
        <v>0</v>
      </c>
      <c r="M45" s="242"/>
      <c r="N45" s="42" t="str">
        <f>_xlfn.XLOOKUP(B45,Organizations[Connected organizations],Organizations[Type],"")</f>
        <v/>
      </c>
      <c r="O45" s="4"/>
      <c r="P45" s="4"/>
    </row>
    <row r="46" spans="2:17" ht="15.75" customHeight="1" x14ac:dyDescent="0.25">
      <c r="B46" s="21" t="str">
        <f>B9</f>
        <v/>
      </c>
      <c r="C46" s="139">
        <v>0</v>
      </c>
      <c r="D46" s="139">
        <v>0</v>
      </c>
      <c r="E46" s="139">
        <v>0</v>
      </c>
      <c r="F46" s="139">
        <v>0</v>
      </c>
      <c r="G46" s="49">
        <f>SUM(WARAYear2[[#This Row],[Personnel]:[Operating expenses]])</f>
        <v>0</v>
      </c>
      <c r="H46" s="204">
        <v>0</v>
      </c>
      <c r="I46" s="48">
        <f>IFERROR(WARAYear2[[#This Row],[WASP funding]]/WARAYear2[[#Totals],[WASP funding]],0)</f>
        <v>0</v>
      </c>
      <c r="J46" s="49">
        <f>WARAYear2[[#This Row],[Total costs]]-WARAYear2[[#This Row],[WASP funding]]</f>
        <v>0</v>
      </c>
      <c r="K46" s="48">
        <f>IFERROR(WARAYear2[[#This Row],[In-Kind funding]]/(WARAYear2[[#This Row],[WASP funding]]+WARAYear2[[#This Row],[In-Kind funding]]),0)</f>
        <v>0</v>
      </c>
      <c r="L46" s="48">
        <f>IFERROR(WARAYear2[[#This Row],[In-Kind funding]]/WARAYear2[[#Totals],[In-Kind funding]],0)</f>
        <v>0</v>
      </c>
      <c r="M46" s="242"/>
      <c r="N46" s="42" t="str">
        <f>_xlfn.XLOOKUP(B46,Organizations[Connected organizations],Organizations[Type],"")</f>
        <v/>
      </c>
      <c r="Q46" s="22"/>
    </row>
    <row r="47" spans="2:17" ht="15.75" customHeight="1" x14ac:dyDescent="0.25">
      <c r="B47" s="21" t="str">
        <f>B10</f>
        <v/>
      </c>
      <c r="C47" s="139">
        <v>0</v>
      </c>
      <c r="D47" s="139">
        <v>0</v>
      </c>
      <c r="E47" s="139">
        <v>0</v>
      </c>
      <c r="F47" s="139">
        <v>0</v>
      </c>
      <c r="G47" s="49">
        <f>SUM(WARAYear2[[#This Row],[Personnel]:[Operating expenses]])</f>
        <v>0</v>
      </c>
      <c r="H47" s="204">
        <v>0</v>
      </c>
      <c r="I47" s="48">
        <f>IFERROR(WARAYear2[[#This Row],[WASP funding]]/WARAYear2[[#Totals],[WASP funding]],0)</f>
        <v>0</v>
      </c>
      <c r="J47" s="49">
        <f>WARAYear2[[#This Row],[Total costs]]-WARAYear2[[#This Row],[WASP funding]]</f>
        <v>0</v>
      </c>
      <c r="K47" s="48">
        <f>IFERROR(WARAYear2[[#This Row],[In-Kind funding]]/(WARAYear2[[#This Row],[WASP funding]]+WARAYear2[[#This Row],[In-Kind funding]]),0)</f>
        <v>0</v>
      </c>
      <c r="L47" s="48">
        <f>IFERROR(WARAYear2[[#This Row],[In-Kind funding]]/WARAYear2[[#Totals],[In-Kind funding]],0)</f>
        <v>0</v>
      </c>
      <c r="M47" s="242"/>
      <c r="N47" s="42" t="str">
        <f>_xlfn.XLOOKUP(B47,Organizations[Connected organizations],Organizations[Type],"")</f>
        <v/>
      </c>
    </row>
    <row r="48" spans="2:17" ht="15.75" customHeight="1" x14ac:dyDescent="0.25">
      <c r="B48" s="21" t="str">
        <f>B11</f>
        <v/>
      </c>
      <c r="C48" s="139">
        <v>0</v>
      </c>
      <c r="D48" s="139">
        <v>0</v>
      </c>
      <c r="E48" s="139">
        <v>0</v>
      </c>
      <c r="F48" s="139">
        <v>0</v>
      </c>
      <c r="G48" s="49">
        <f>SUM(WARAYear2[[#This Row],[Personnel]:[Operating expenses]])</f>
        <v>0</v>
      </c>
      <c r="H48" s="204">
        <v>0</v>
      </c>
      <c r="I48" s="48">
        <f>IFERROR(WARAYear2[[#This Row],[WASP funding]]/WARAYear2[[#Totals],[WASP funding]],0)</f>
        <v>0</v>
      </c>
      <c r="J48" s="49">
        <f>WARAYear2[[#This Row],[Total costs]]-WARAYear2[[#This Row],[WASP funding]]</f>
        <v>0</v>
      </c>
      <c r="K48" s="48">
        <f>IFERROR(WARAYear2[[#This Row],[In-Kind funding]]/(WARAYear2[[#This Row],[WASP funding]]+WARAYear2[[#This Row],[In-Kind funding]]),0)</f>
        <v>0</v>
      </c>
      <c r="L48" s="48">
        <f>IFERROR(WARAYear2[[#This Row],[In-Kind funding]]/WARAYear2[[#Totals],[In-Kind funding]],0)</f>
        <v>0</v>
      </c>
      <c r="M48" s="242"/>
      <c r="N48" s="42" t="str">
        <f>_xlfn.XLOOKUP(B48,Organizations[Connected organizations],Organizations[Type],"")</f>
        <v/>
      </c>
    </row>
    <row r="49" spans="2:14" ht="15.75" customHeight="1" x14ac:dyDescent="0.25">
      <c r="B49" s="21" t="str">
        <f>B12</f>
        <v/>
      </c>
      <c r="C49" s="139">
        <v>0</v>
      </c>
      <c r="D49" s="139">
        <v>0</v>
      </c>
      <c r="E49" s="139">
        <v>0</v>
      </c>
      <c r="F49" s="139">
        <v>0</v>
      </c>
      <c r="G49" s="49">
        <f>SUM(WARAYear2[[#This Row],[Personnel]:[Operating expenses]])</f>
        <v>0</v>
      </c>
      <c r="H49" s="204">
        <v>0</v>
      </c>
      <c r="I49" s="48">
        <f>IFERROR(WARAYear2[[#This Row],[WASP funding]]/WARAYear2[[#Totals],[WASP funding]],0)</f>
        <v>0</v>
      </c>
      <c r="J49" s="49">
        <f>WARAYear2[[#This Row],[Total costs]]-WARAYear2[[#This Row],[WASP funding]]</f>
        <v>0</v>
      </c>
      <c r="K49" s="48">
        <f>IFERROR(WARAYear2[[#This Row],[In-Kind funding]]/(WARAYear2[[#This Row],[WASP funding]]+WARAYear2[[#This Row],[In-Kind funding]]),0)</f>
        <v>0</v>
      </c>
      <c r="L49" s="48">
        <f>IFERROR(WARAYear2[[#This Row],[In-Kind funding]]/WARAYear2[[#Totals],[In-Kind funding]],0)</f>
        <v>0</v>
      </c>
      <c r="M49" s="242"/>
      <c r="N49" s="42" t="str">
        <f>_xlfn.XLOOKUP(B49,Organizations[Connected organizations],Organizations[Type],"")</f>
        <v/>
      </c>
    </row>
    <row r="50" spans="2:14" ht="15.75" customHeight="1" x14ac:dyDescent="0.25">
      <c r="B50" s="21" t="str">
        <f>B13</f>
        <v/>
      </c>
      <c r="C50" s="139">
        <v>0</v>
      </c>
      <c r="D50" s="139">
        <v>0</v>
      </c>
      <c r="E50" s="139">
        <v>0</v>
      </c>
      <c r="F50" s="139">
        <v>0</v>
      </c>
      <c r="G50" s="49">
        <f>SUM(WARAYear2[[#This Row],[Personnel]:[Operating expenses]])</f>
        <v>0</v>
      </c>
      <c r="H50" s="204">
        <v>0</v>
      </c>
      <c r="I50" s="48">
        <f>IFERROR(WARAYear2[[#This Row],[WASP funding]]/WARAYear2[[#Totals],[WASP funding]],0)</f>
        <v>0</v>
      </c>
      <c r="J50" s="49">
        <f>WARAYear2[[#This Row],[Total costs]]-WARAYear2[[#This Row],[WASP funding]]</f>
        <v>0</v>
      </c>
      <c r="K50" s="48">
        <f>IFERROR(WARAYear2[[#This Row],[In-Kind funding]]/(WARAYear2[[#This Row],[WASP funding]]+WARAYear2[[#This Row],[In-Kind funding]]),0)</f>
        <v>0</v>
      </c>
      <c r="L50" s="48">
        <f>IFERROR(WARAYear2[[#This Row],[In-Kind funding]]/WARAYear2[[#Totals],[In-Kind funding]],0)</f>
        <v>0</v>
      </c>
      <c r="M50" s="242"/>
      <c r="N50" s="42" t="str">
        <f>_xlfn.XLOOKUP(B50,Organizations[Connected organizations],Organizations[Type],"")</f>
        <v/>
      </c>
    </row>
    <row r="51" spans="2:14" ht="15.75" customHeight="1" x14ac:dyDescent="0.25">
      <c r="B51" s="21" t="str">
        <f>B13</f>
        <v/>
      </c>
      <c r="C51" s="139">
        <v>0</v>
      </c>
      <c r="D51" s="139">
        <v>0</v>
      </c>
      <c r="E51" s="139">
        <v>0</v>
      </c>
      <c r="F51" s="139">
        <v>0</v>
      </c>
      <c r="G51" s="49">
        <f>SUM(WARAYear2[[#This Row],[Personnel]:[Operating expenses]])</f>
        <v>0</v>
      </c>
      <c r="H51" s="204">
        <v>0</v>
      </c>
      <c r="I51" s="48">
        <f>IFERROR(WARAYear2[[#This Row],[WASP funding]]/WARAYear2[[#Totals],[WASP funding]],0)</f>
        <v>0</v>
      </c>
      <c r="J51" s="49">
        <f>WARAYear2[[#This Row],[Total costs]]-WARAYear2[[#This Row],[WASP funding]]</f>
        <v>0</v>
      </c>
      <c r="K51" s="48">
        <f>IFERROR(WARAYear2[[#This Row],[In-Kind funding]]/(WARAYear2[[#This Row],[WASP funding]]+WARAYear2[[#This Row],[In-Kind funding]]),0)</f>
        <v>0</v>
      </c>
      <c r="L51" s="48">
        <f>IFERROR(WARAYear2[[#This Row],[In-Kind funding]]/WARAYear2[[#Totals],[In-Kind funding]],0)</f>
        <v>0</v>
      </c>
      <c r="M51" s="242"/>
      <c r="N51" s="42" t="str">
        <f>_xlfn.XLOOKUP(B51,Organizations[Connected organizations],Organizations[Type],"")</f>
        <v/>
      </c>
    </row>
    <row r="52" spans="2:14" ht="15.75" customHeight="1" x14ac:dyDescent="0.25">
      <c r="B52" s="21" t="str">
        <f>B13</f>
        <v/>
      </c>
      <c r="C52" s="139">
        <v>0</v>
      </c>
      <c r="D52" s="139">
        <v>0</v>
      </c>
      <c r="E52" s="139">
        <v>0</v>
      </c>
      <c r="F52" s="139">
        <v>0</v>
      </c>
      <c r="G52" s="49">
        <f>SUM(WARAYear2[[#This Row],[Personnel]:[Operating expenses]])</f>
        <v>0</v>
      </c>
      <c r="H52" s="204">
        <v>0</v>
      </c>
      <c r="I52" s="48">
        <f>IFERROR(WARAYear2[[#This Row],[WASP funding]]/WARAYear2[[#Totals],[WASP funding]],0)</f>
        <v>0</v>
      </c>
      <c r="J52" s="49">
        <f>WARAYear2[[#This Row],[Total costs]]-WARAYear2[[#This Row],[WASP funding]]</f>
        <v>0</v>
      </c>
      <c r="K52" s="48">
        <f>IFERROR(WARAYear2[[#This Row],[In-Kind funding]]/(WARAYear2[[#This Row],[WASP funding]]+WARAYear2[[#This Row],[In-Kind funding]]),0)</f>
        <v>0</v>
      </c>
      <c r="L52" s="48">
        <f>IFERROR(WARAYear2[[#This Row],[In-Kind funding]]/WARAYear2[[#Totals],[In-Kind funding]],0)</f>
        <v>0</v>
      </c>
      <c r="M52" s="242"/>
      <c r="N52" s="42" t="str">
        <f>_xlfn.XLOOKUP(B52,Organizations[Connected organizations],Organizations[Type],"")</f>
        <v/>
      </c>
    </row>
    <row r="53" spans="2:14" ht="15.75" customHeight="1" x14ac:dyDescent="0.25">
      <c r="B53" s="21" t="str">
        <f>B13</f>
        <v/>
      </c>
      <c r="C53" s="139">
        <v>0</v>
      </c>
      <c r="D53" s="139">
        <v>0</v>
      </c>
      <c r="E53" s="139">
        <v>0</v>
      </c>
      <c r="F53" s="139">
        <v>0</v>
      </c>
      <c r="G53" s="49">
        <f>SUM(WARAYear2[[#This Row],[Personnel]:[Operating expenses]])</f>
        <v>0</v>
      </c>
      <c r="H53" s="204">
        <v>0</v>
      </c>
      <c r="I53" s="48">
        <f>IFERROR(WARAYear2[[#This Row],[WASP funding]]/WARAYear2[[#Totals],[WASP funding]],0)</f>
        <v>0</v>
      </c>
      <c r="J53" s="49">
        <f>WARAYear2[[#This Row],[Total costs]]-WARAYear2[[#This Row],[WASP funding]]</f>
        <v>0</v>
      </c>
      <c r="K53" s="48">
        <f>IFERROR(WARAYear2[[#This Row],[In-Kind funding]]/(WARAYear2[[#This Row],[WASP funding]]+WARAYear2[[#This Row],[In-Kind funding]]),0)</f>
        <v>0</v>
      </c>
      <c r="L53" s="48">
        <f>IFERROR(WARAYear2[[#This Row],[In-Kind funding]]/WARAYear2[[#Totals],[In-Kind funding]],0)</f>
        <v>0</v>
      </c>
      <c r="M53" s="242"/>
      <c r="N53" s="42" t="str">
        <f>_xlfn.XLOOKUP(B53,Organizations[Connected organizations],Organizations[Type],"")</f>
        <v/>
      </c>
    </row>
    <row r="54" spans="2:14" ht="15.75" customHeight="1" x14ac:dyDescent="0.25">
      <c r="B54" s="21" t="str">
        <f>B13</f>
        <v/>
      </c>
      <c r="C54" s="139">
        <v>0</v>
      </c>
      <c r="D54" s="139">
        <v>0</v>
      </c>
      <c r="E54" s="139">
        <v>0</v>
      </c>
      <c r="F54" s="139">
        <v>0</v>
      </c>
      <c r="G54" s="49">
        <f>SUM(WARAYear2[[#This Row],[Personnel]:[Operating expenses]])</f>
        <v>0</v>
      </c>
      <c r="H54" s="204">
        <v>0</v>
      </c>
      <c r="I54" s="48">
        <f>IFERROR(WARAYear2[[#This Row],[WASP funding]]/WARAYear2[[#Totals],[WASP funding]],0)</f>
        <v>0</v>
      </c>
      <c r="J54" s="49">
        <f>WARAYear2[[#This Row],[Total costs]]-WARAYear2[[#This Row],[WASP funding]]</f>
        <v>0</v>
      </c>
      <c r="K54" s="48">
        <f>IFERROR(WARAYear2[[#This Row],[In-Kind funding]]/(WARAYear2[[#This Row],[WASP funding]]+WARAYear2[[#This Row],[In-Kind funding]]),0)</f>
        <v>0</v>
      </c>
      <c r="L54" s="48">
        <f>IFERROR(WARAYear2[[#This Row],[In-Kind funding]]/WARAYear2[[#Totals],[In-Kind funding]],0)</f>
        <v>0</v>
      </c>
      <c r="M54" s="242"/>
      <c r="N54" s="42" t="str">
        <f>_xlfn.XLOOKUP(B54,Organizations[Connected organizations],Organizations[Type],"")</f>
        <v/>
      </c>
    </row>
    <row r="55" spans="2:14" ht="15.75" customHeight="1" x14ac:dyDescent="0.25">
      <c r="B55" s="21" t="str">
        <f>B12</f>
        <v/>
      </c>
      <c r="C55" s="139">
        <v>0</v>
      </c>
      <c r="D55" s="139">
        <v>0</v>
      </c>
      <c r="E55" s="139">
        <v>0</v>
      </c>
      <c r="F55" s="139">
        <v>0</v>
      </c>
      <c r="G55" s="49">
        <f>SUM(WARAYear2[[#This Row],[Personnel]:[Operating expenses]])</f>
        <v>0</v>
      </c>
      <c r="H55" s="204">
        <v>0</v>
      </c>
      <c r="I55" s="48">
        <f>IFERROR(WARAYear2[[#This Row],[WASP funding]]/WARAYear2[[#Totals],[WASP funding]],0)</f>
        <v>0</v>
      </c>
      <c r="J55" s="49">
        <f>WARAYear2[[#This Row],[Total costs]]-WARAYear2[[#This Row],[WASP funding]]</f>
        <v>0</v>
      </c>
      <c r="K55" s="48">
        <f>IFERROR(WARAYear2[[#This Row],[In-Kind funding]]/(WARAYear2[[#This Row],[WASP funding]]+WARAYear2[[#This Row],[In-Kind funding]]),0)</f>
        <v>0</v>
      </c>
      <c r="L55" s="48">
        <f>IFERROR(WARAYear2[[#This Row],[In-Kind funding]]/WARAYear2[[#Totals],[In-Kind funding]],0)</f>
        <v>0</v>
      </c>
      <c r="M55" s="242"/>
      <c r="N55" s="42" t="str">
        <f>_xlfn.XLOOKUP(B55,Organizations[Connected organizations],Organizations[Type],"")</f>
        <v/>
      </c>
    </row>
    <row r="56" spans="2:14" ht="15.75" customHeight="1" x14ac:dyDescent="0.25">
      <c r="B56" s="21" t="str">
        <f>B12</f>
        <v/>
      </c>
      <c r="C56" s="139">
        <v>0</v>
      </c>
      <c r="D56" s="139">
        <v>0</v>
      </c>
      <c r="E56" s="139">
        <v>0</v>
      </c>
      <c r="F56" s="139">
        <v>0</v>
      </c>
      <c r="G56" s="49">
        <f>SUM(WARAYear2[[#This Row],[Personnel]:[Operating expenses]])</f>
        <v>0</v>
      </c>
      <c r="H56" s="204">
        <v>0</v>
      </c>
      <c r="I56" s="48">
        <f>IFERROR(WARAYear2[[#This Row],[WASP funding]]/WARAYear2[[#Totals],[WASP funding]],0)</f>
        <v>0</v>
      </c>
      <c r="J56" s="49">
        <f>WARAYear2[[#This Row],[Total costs]]-WARAYear2[[#This Row],[WASP funding]]</f>
        <v>0</v>
      </c>
      <c r="K56" s="48">
        <f>IFERROR(WARAYear2[[#This Row],[In-Kind funding]]/(WARAYear2[[#This Row],[WASP funding]]+WARAYear2[[#This Row],[In-Kind funding]]),0)</f>
        <v>0</v>
      </c>
      <c r="L56" s="48">
        <f>IFERROR(WARAYear2[[#This Row],[In-Kind funding]]/WARAYear2[[#Totals],[In-Kind funding]],0)</f>
        <v>0</v>
      </c>
      <c r="M56" s="242"/>
      <c r="N56" s="42" t="str">
        <f>_xlfn.XLOOKUP(B56,Organizations[Connected organizations],Organizations[Type],"")</f>
        <v/>
      </c>
    </row>
    <row r="57" spans="2:14" ht="15.75" customHeight="1" x14ac:dyDescent="0.25">
      <c r="B57" s="21" t="str">
        <f>B12</f>
        <v/>
      </c>
      <c r="C57" s="139">
        <v>0</v>
      </c>
      <c r="D57" s="139">
        <v>0</v>
      </c>
      <c r="E57" s="139">
        <v>0</v>
      </c>
      <c r="F57" s="139">
        <v>0</v>
      </c>
      <c r="G57" s="49">
        <f>SUM(WARAYear2[[#This Row],[Personnel]:[Operating expenses]])</f>
        <v>0</v>
      </c>
      <c r="H57" s="204">
        <v>0</v>
      </c>
      <c r="I57" s="48">
        <f>IFERROR(WARAYear2[[#This Row],[WASP funding]]/WARAYear2[[#Totals],[WASP funding]],0)</f>
        <v>0</v>
      </c>
      <c r="J57" s="49">
        <f>WARAYear2[[#This Row],[Total costs]]-WARAYear2[[#This Row],[WASP funding]]</f>
        <v>0</v>
      </c>
      <c r="K57" s="48">
        <f>IFERROR(WARAYear2[[#This Row],[In-Kind funding]]/(WARAYear2[[#This Row],[WASP funding]]+WARAYear2[[#This Row],[In-Kind funding]]),0)</f>
        <v>0</v>
      </c>
      <c r="L57" s="48">
        <f>IFERROR(WARAYear2[[#This Row],[In-Kind funding]]/WARAYear2[[#Totals],[In-Kind funding]],0)</f>
        <v>0</v>
      </c>
      <c r="M57" s="242"/>
      <c r="N57" s="42" t="str">
        <f>_xlfn.XLOOKUP(B57,Organizations[Connected organizations],Organizations[Type],"")</f>
        <v/>
      </c>
    </row>
    <row r="58" spans="2:14" ht="15.75" customHeight="1" x14ac:dyDescent="0.25">
      <c r="B58" s="21" t="str">
        <f>B12</f>
        <v/>
      </c>
      <c r="C58" s="139">
        <v>0</v>
      </c>
      <c r="D58" s="139">
        <v>0</v>
      </c>
      <c r="E58" s="139">
        <v>0</v>
      </c>
      <c r="F58" s="139">
        <v>0</v>
      </c>
      <c r="G58" s="49">
        <f>SUM(WARAYear2[[#This Row],[Personnel]:[Operating expenses]])</f>
        <v>0</v>
      </c>
      <c r="H58" s="204">
        <v>0</v>
      </c>
      <c r="I58" s="48">
        <f>IFERROR(WARAYear2[[#This Row],[WASP funding]]/WARAYear2[[#Totals],[WASP funding]],0)</f>
        <v>0</v>
      </c>
      <c r="J58" s="49">
        <f>WARAYear2[[#This Row],[Total costs]]-WARAYear2[[#This Row],[WASP funding]]</f>
        <v>0</v>
      </c>
      <c r="K58" s="48">
        <f>IFERROR(WARAYear2[[#This Row],[In-Kind funding]]/(WARAYear2[[#This Row],[WASP funding]]+WARAYear2[[#This Row],[In-Kind funding]]),0)</f>
        <v>0</v>
      </c>
      <c r="L58" s="48">
        <f>IFERROR(WARAYear2[[#This Row],[In-Kind funding]]/WARAYear2[[#Totals],[In-Kind funding]],0)</f>
        <v>0</v>
      </c>
      <c r="M58" s="242"/>
      <c r="N58" s="42" t="str">
        <f>_xlfn.XLOOKUP(B58,Organizations[Connected organizations],Organizations[Type],"")</f>
        <v/>
      </c>
    </row>
    <row r="59" spans="2:14" ht="15.75" customHeight="1" x14ac:dyDescent="0.25">
      <c r="B59" s="21" t="str">
        <f>B13</f>
        <v/>
      </c>
      <c r="C59" s="139">
        <v>0</v>
      </c>
      <c r="D59" s="139">
        <v>0</v>
      </c>
      <c r="E59" s="139">
        <v>0</v>
      </c>
      <c r="F59" s="139">
        <v>0</v>
      </c>
      <c r="G59" s="49">
        <f>SUM(WARAYear2[[#This Row],[Personnel]:[Operating expenses]])</f>
        <v>0</v>
      </c>
      <c r="H59" s="204">
        <v>0</v>
      </c>
      <c r="I59" s="48">
        <f>IFERROR(WARAYear2[[#This Row],[WASP funding]]/WARAYear2[[#Totals],[WASP funding]],0)</f>
        <v>0</v>
      </c>
      <c r="J59" s="49">
        <f>WARAYear2[[#This Row],[Total costs]]-WARAYear2[[#This Row],[WASP funding]]</f>
        <v>0</v>
      </c>
      <c r="K59" s="48">
        <f>IFERROR(WARAYear2[[#This Row],[In-Kind funding]]/(WARAYear2[[#This Row],[WASP funding]]+WARAYear2[[#This Row],[In-Kind funding]]),0)</f>
        <v>0</v>
      </c>
      <c r="L59" s="48">
        <f>IFERROR(WARAYear2[[#This Row],[In-Kind funding]]/WARAYear2[[#Totals],[In-Kind funding]],0)</f>
        <v>0</v>
      </c>
      <c r="M59" s="242"/>
      <c r="N59" s="42" t="str">
        <f>_xlfn.XLOOKUP(B59,Organizations[Connected organizations],Organizations[Type],"")</f>
        <v/>
      </c>
    </row>
    <row r="60" spans="2:14" ht="15.75" customHeight="1" x14ac:dyDescent="0.25">
      <c r="B60" s="21" t="str">
        <f>B14</f>
        <v/>
      </c>
      <c r="C60" s="139">
        <v>0</v>
      </c>
      <c r="D60" s="139">
        <v>0</v>
      </c>
      <c r="E60" s="139">
        <v>0</v>
      </c>
      <c r="F60" s="139">
        <v>0</v>
      </c>
      <c r="G60" s="49">
        <f>SUM(WARAYear2[[#This Row],[Personnel]:[Operating expenses]])</f>
        <v>0</v>
      </c>
      <c r="H60" s="204">
        <v>0</v>
      </c>
      <c r="I60" s="48">
        <f>IFERROR(WARAYear2[[#This Row],[WASP funding]]/WARAYear2[[#Totals],[WASP funding]],0)</f>
        <v>0</v>
      </c>
      <c r="J60" s="49">
        <f>WARAYear2[[#This Row],[Total costs]]-WARAYear2[[#This Row],[WASP funding]]</f>
        <v>0</v>
      </c>
      <c r="K60" s="48">
        <f>IFERROR(WARAYear2[[#This Row],[In-Kind funding]]/(WARAYear2[[#This Row],[WASP funding]]+WARAYear2[[#This Row],[In-Kind funding]]),0)</f>
        <v>0</v>
      </c>
      <c r="L60" s="48">
        <f>IFERROR(WARAYear2[[#This Row],[In-Kind funding]]/WARAYear2[[#Totals],[In-Kind funding]],0)</f>
        <v>0</v>
      </c>
      <c r="M60" s="242"/>
      <c r="N60" s="42" t="str">
        <f>_xlfn.XLOOKUP(B60,Organizations[Connected organizations],Organizations[Type],"")</f>
        <v/>
      </c>
    </row>
    <row r="61" spans="2:14" ht="15.75" customHeight="1" x14ac:dyDescent="0.25">
      <c r="B61" s="21" t="str">
        <f t="shared" ref="B61:B64" si="0">B20</f>
        <v/>
      </c>
      <c r="C61" s="139">
        <v>0</v>
      </c>
      <c r="D61" s="139">
        <v>0</v>
      </c>
      <c r="E61" s="139">
        <v>0</v>
      </c>
      <c r="F61" s="139">
        <v>0</v>
      </c>
      <c r="G61" s="49">
        <f>SUM(WARAYear2[[#This Row],[Personnel]:[Operating expenses]])</f>
        <v>0</v>
      </c>
      <c r="H61" s="204">
        <v>0</v>
      </c>
      <c r="I61" s="48">
        <f>IFERROR(WARAYear2[[#This Row],[WASP funding]]/WARAYear2[[#Totals],[WASP funding]],0)</f>
        <v>0</v>
      </c>
      <c r="J61" s="49">
        <f>WARAYear2[[#This Row],[Total costs]]-WARAYear2[[#This Row],[WASP funding]]</f>
        <v>0</v>
      </c>
      <c r="K61" s="48">
        <f>IFERROR(WARAYear2[[#This Row],[In-Kind funding]]/(WARAYear2[[#This Row],[WASP funding]]+WARAYear2[[#This Row],[In-Kind funding]]),0)</f>
        <v>0</v>
      </c>
      <c r="L61" s="48">
        <f>IFERROR(WARAYear2[[#This Row],[In-Kind funding]]/WARAYear2[[#Totals],[In-Kind funding]],0)</f>
        <v>0</v>
      </c>
      <c r="M61" s="242"/>
      <c r="N61" s="42" t="str">
        <f>_xlfn.XLOOKUP(B61,Organizations[Connected organizations],Organizations[Type],"")</f>
        <v/>
      </c>
    </row>
    <row r="62" spans="2:14" ht="15.75" customHeight="1" x14ac:dyDescent="0.25">
      <c r="B62" s="21" t="str">
        <f t="shared" si="0"/>
        <v/>
      </c>
      <c r="C62" s="139">
        <v>0</v>
      </c>
      <c r="D62" s="139">
        <v>0</v>
      </c>
      <c r="E62" s="139">
        <v>0</v>
      </c>
      <c r="F62" s="139">
        <v>0</v>
      </c>
      <c r="G62" s="49">
        <f>SUM(WARAYear2[[#This Row],[Personnel]:[Operating expenses]])</f>
        <v>0</v>
      </c>
      <c r="H62" s="204">
        <v>0</v>
      </c>
      <c r="I62" s="48">
        <f>IFERROR(WARAYear2[[#This Row],[WASP funding]]/WARAYear2[[#Totals],[WASP funding]],0)</f>
        <v>0</v>
      </c>
      <c r="J62" s="49">
        <f>WARAYear2[[#This Row],[Total costs]]-WARAYear2[[#This Row],[WASP funding]]</f>
        <v>0</v>
      </c>
      <c r="K62" s="48">
        <f>IFERROR(WARAYear2[[#This Row],[In-Kind funding]]/(WARAYear2[[#This Row],[WASP funding]]+WARAYear2[[#This Row],[In-Kind funding]]),0)</f>
        <v>0</v>
      </c>
      <c r="L62" s="48">
        <f>IFERROR(WARAYear2[[#This Row],[In-Kind funding]]/WARAYear2[[#Totals],[In-Kind funding]],0)</f>
        <v>0</v>
      </c>
      <c r="M62" s="242"/>
      <c r="N62" s="42" t="str">
        <f>_xlfn.XLOOKUP(B62,Organizations[Connected organizations],Organizations[Type],"")</f>
        <v/>
      </c>
    </row>
    <row r="63" spans="2:14" ht="15.75" customHeight="1" x14ac:dyDescent="0.25">
      <c r="B63" s="21" t="str">
        <f t="shared" si="0"/>
        <v/>
      </c>
      <c r="C63" s="139">
        <v>0</v>
      </c>
      <c r="D63" s="139">
        <v>0</v>
      </c>
      <c r="E63" s="139">
        <v>0</v>
      </c>
      <c r="F63" s="139">
        <v>0</v>
      </c>
      <c r="G63" s="49">
        <f>SUM(WARAYear2[[#This Row],[Personnel]:[Operating expenses]])</f>
        <v>0</v>
      </c>
      <c r="H63" s="204">
        <v>0</v>
      </c>
      <c r="I63" s="48">
        <f>IFERROR(WARAYear2[[#This Row],[WASP funding]]/WARAYear2[[#Totals],[WASP funding]],0)</f>
        <v>0</v>
      </c>
      <c r="J63" s="49">
        <f>WARAYear2[[#This Row],[Total costs]]-WARAYear2[[#This Row],[WASP funding]]</f>
        <v>0</v>
      </c>
      <c r="K63" s="48">
        <f>IFERROR(WARAYear2[[#This Row],[In-Kind funding]]/(WARAYear2[[#This Row],[WASP funding]]+WARAYear2[[#This Row],[In-Kind funding]]),0)</f>
        <v>0</v>
      </c>
      <c r="L63" s="48">
        <f>IFERROR(WARAYear2[[#This Row],[In-Kind funding]]/WARAYear2[[#Totals],[In-Kind funding]],0)</f>
        <v>0</v>
      </c>
      <c r="M63" s="242"/>
      <c r="N63" s="42" t="str">
        <f>_xlfn.XLOOKUP(B63,Organizations[Connected organizations],Organizations[Type],"")</f>
        <v/>
      </c>
    </row>
    <row r="64" spans="2:14" ht="15.75" customHeight="1" x14ac:dyDescent="0.25">
      <c r="B64" s="21" t="str">
        <f t="shared" si="0"/>
        <v/>
      </c>
      <c r="C64" s="139">
        <v>0</v>
      </c>
      <c r="D64" s="139">
        <v>0</v>
      </c>
      <c r="E64" s="139">
        <v>0</v>
      </c>
      <c r="F64" s="139">
        <v>0</v>
      </c>
      <c r="G64" s="49">
        <f>SUM(WARAYear2[[#This Row],[Personnel]:[Operating expenses]])</f>
        <v>0</v>
      </c>
      <c r="H64" s="204">
        <v>0</v>
      </c>
      <c r="I64" s="48">
        <f>IFERROR(WARAYear2[[#This Row],[WASP funding]]/WARAYear2[[#Totals],[WASP funding]],0)</f>
        <v>0</v>
      </c>
      <c r="J64" s="49">
        <f>WARAYear2[[#This Row],[Total costs]]-WARAYear2[[#This Row],[WASP funding]]</f>
        <v>0</v>
      </c>
      <c r="K64" s="48">
        <f>IFERROR(WARAYear2[[#This Row],[In-Kind funding]]/(WARAYear2[[#This Row],[WASP funding]]+WARAYear2[[#This Row],[In-Kind funding]]),0)</f>
        <v>0</v>
      </c>
      <c r="L64" s="48">
        <f>IFERROR(WARAYear2[[#This Row],[In-Kind funding]]/WARAYear2[[#Totals],[In-Kind funding]],0)</f>
        <v>0</v>
      </c>
      <c r="M64" s="242"/>
      <c r="N64" s="42" t="str">
        <f>_xlfn.XLOOKUP(B64,Organizations[Connected organizations],Organizations[Type],"")</f>
        <v/>
      </c>
    </row>
    <row r="65" spans="2:14" ht="15.75" customHeight="1" x14ac:dyDescent="0.25">
      <c r="B65" s="34" t="s">
        <v>15</v>
      </c>
      <c r="C65" s="58">
        <f>SUBTOTAL(109,WARAYear2[Personnel])</f>
        <v>0</v>
      </c>
      <c r="D65" s="58">
        <f>SUBTOTAL(109,WARAYear2[Events])</f>
        <v>0</v>
      </c>
      <c r="E65" s="58">
        <f>SUBTOTAL(109,WARAYear2[Capital investments (depreciation costs)])</f>
        <v>0</v>
      </c>
      <c r="F65" s="58">
        <f>SUBTOTAL(109,WARAYear2[Operating expenses])</f>
        <v>0</v>
      </c>
      <c r="G65" s="59">
        <f>SUBTOTAL(109,WARAYear2[Total costs])</f>
        <v>0</v>
      </c>
      <c r="H65" s="59">
        <f>SUBTOTAL(109,WARAYear2[WASP funding])</f>
        <v>0</v>
      </c>
      <c r="I65" s="59"/>
      <c r="J65" s="59">
        <f>SUBTOTAL(109,WARAYear2[In-Kind funding])</f>
        <v>0</v>
      </c>
      <c r="K65" s="61">
        <f>IFERROR(WARAYear2[[#Totals],[In-Kind funding]]/(WARAYear2[[#Totals],[WASP funding]]+WARAYear2[[#Totals],[In-Kind funding]]),0)</f>
        <v>0</v>
      </c>
      <c r="L65" s="60"/>
      <c r="M65" s="23"/>
      <c r="N65" s="23"/>
    </row>
    <row r="66" spans="2:14" ht="21.6" customHeight="1" thickBot="1" x14ac:dyDescent="0.35">
      <c r="C66" s="12"/>
      <c r="E66" s="232" t="s">
        <v>148</v>
      </c>
      <c r="F66" s="233"/>
      <c r="G66" s="234"/>
      <c r="H66" s="153">
        <f>WARAYear2[[#Totals],[WASP funding]]</f>
        <v>0</v>
      </c>
      <c r="I66" s="6" t="str">
        <f>IF(H66&gt;4000000,"Base Funding limit is 4mkr.","")</f>
        <v/>
      </c>
      <c r="J66" s="12"/>
      <c r="K66" s="157" t="s">
        <v>140</v>
      </c>
    </row>
    <row r="67" spans="2:14" ht="21.6" customHeight="1" x14ac:dyDescent="0.3">
      <c r="C67" s="12"/>
      <c r="D67" s="12"/>
      <c r="E67" s="77"/>
      <c r="F67" s="77"/>
      <c r="G67" s="77"/>
      <c r="H67" s="77"/>
      <c r="I67" s="78"/>
      <c r="J67" s="13"/>
      <c r="K67" s="12"/>
    </row>
    <row r="68" spans="2:14" ht="15.75" customHeight="1" x14ac:dyDescent="0.25"/>
    <row r="69" spans="2:14" ht="26.1" customHeight="1" x14ac:dyDescent="0.25">
      <c r="B69" s="174" t="s">
        <v>136</v>
      </c>
      <c r="C69" s="14" t="str">
        <f>IFERROR(C38+1,"")</f>
        <v/>
      </c>
      <c r="D69" s="39" t="s">
        <v>56</v>
      </c>
      <c r="E69" s="14"/>
      <c r="F69" s="14"/>
      <c r="G69" s="14"/>
      <c r="H69" s="14"/>
      <c r="I69" s="14"/>
      <c r="J69" s="14"/>
      <c r="K69" s="14"/>
      <c r="L69" s="9"/>
      <c r="M69" s="9"/>
      <c r="N69" s="9"/>
    </row>
    <row r="70" spans="2:14" ht="75" x14ac:dyDescent="0.25">
      <c r="B70" s="11" t="s">
        <v>3</v>
      </c>
      <c r="C70" s="57" t="s">
        <v>20</v>
      </c>
      <c r="D70" s="57" t="s">
        <v>1</v>
      </c>
      <c r="E70" s="51" t="s">
        <v>83</v>
      </c>
      <c r="F70" s="51" t="s">
        <v>55</v>
      </c>
      <c r="G70" s="54" t="s">
        <v>43</v>
      </c>
      <c r="H70" s="53" t="s">
        <v>88</v>
      </c>
      <c r="I70" s="53" t="s">
        <v>129</v>
      </c>
      <c r="J70" s="70" t="s">
        <v>89</v>
      </c>
      <c r="K70" s="71" t="s">
        <v>44</v>
      </c>
      <c r="L70" s="72" t="s">
        <v>92</v>
      </c>
      <c r="M70" s="11" t="s">
        <v>0</v>
      </c>
      <c r="N70" s="56" t="s">
        <v>90</v>
      </c>
    </row>
    <row r="71" spans="2:14" ht="15.75" customHeight="1" x14ac:dyDescent="0.25">
      <c r="B71" s="21" t="str">
        <f>B3</f>
        <v/>
      </c>
      <c r="C71" s="140">
        <v>0</v>
      </c>
      <c r="D71" s="140">
        <v>0</v>
      </c>
      <c r="E71" s="140">
        <v>0</v>
      </c>
      <c r="F71" s="140">
        <v>0</v>
      </c>
      <c r="G71" s="49">
        <f>SUM(WARAYear3[[#This Row],[Personnel]:[Operating expenses]])</f>
        <v>0</v>
      </c>
      <c r="H71" s="204">
        <v>0</v>
      </c>
      <c r="I71" s="47">
        <f>IFERROR(WARAYear3[[#This Row],[WASP funding]]/WARAYear3[[#Totals],[WASP funding]],0)</f>
        <v>0</v>
      </c>
      <c r="J71" s="49">
        <f>WARAYear3[[#This Row],[Total costs]]-WARAYear3[[#This Row],[WASP funding]]</f>
        <v>0</v>
      </c>
      <c r="K71" s="48">
        <f>IFERROR(WARAYear3[[#This Row],[In-Kind funding]]/(WARAYear3[[#This Row],[WASP funding]]+WARAYear3[[#This Row],[In-Kind funding]]),0)</f>
        <v>0</v>
      </c>
      <c r="L71" s="48">
        <f>IFERROR(WARAYear3[[#This Row],[In-Kind funding]]/WARAYear3[[#Totals],[In-Kind funding]],0)</f>
        <v>0</v>
      </c>
      <c r="M71" s="242"/>
      <c r="N71" s="42" t="str">
        <f>_xlfn.XLOOKUP(B71,Organizations[Connected organizations],Organizations[Type],"")</f>
        <v/>
      </c>
    </row>
    <row r="72" spans="2:14" ht="15.75" customHeight="1" x14ac:dyDescent="0.25">
      <c r="B72" s="21" t="str">
        <f>B4</f>
        <v/>
      </c>
      <c r="C72" s="140">
        <v>0</v>
      </c>
      <c r="D72" s="140">
        <v>0</v>
      </c>
      <c r="E72" s="140">
        <v>0</v>
      </c>
      <c r="F72" s="140">
        <v>0</v>
      </c>
      <c r="G72" s="49">
        <f>SUM(WARAYear3[[#This Row],[Personnel]:[Operating expenses]])</f>
        <v>0</v>
      </c>
      <c r="H72" s="204">
        <v>0</v>
      </c>
      <c r="I72" s="47">
        <f>IFERROR(WARAYear3[[#This Row],[WASP funding]]/WARAYear3[[#Totals],[WASP funding]],0)</f>
        <v>0</v>
      </c>
      <c r="J72" s="49">
        <f>WARAYear3[[#This Row],[Total costs]]-WARAYear3[[#This Row],[WASP funding]]</f>
        <v>0</v>
      </c>
      <c r="K72" s="48">
        <f>IFERROR(WARAYear3[[#This Row],[In-Kind funding]]/(WARAYear3[[#This Row],[WASP funding]]+WARAYear3[[#This Row],[In-Kind funding]]),0)</f>
        <v>0</v>
      </c>
      <c r="L72" s="48">
        <f>IFERROR(WARAYear3[[#This Row],[In-Kind funding]]/WARAYear3[[#Totals],[In-Kind funding]],0)</f>
        <v>0</v>
      </c>
      <c r="M72" s="242"/>
      <c r="N72" s="42" t="str">
        <f>_xlfn.XLOOKUP(B72,Organizations[Connected organizations],Organizations[Type],"")</f>
        <v/>
      </c>
    </row>
    <row r="73" spans="2:14" ht="15.75" customHeight="1" x14ac:dyDescent="0.25">
      <c r="B73" s="21" t="str">
        <f>B5</f>
        <v/>
      </c>
      <c r="C73" s="140">
        <v>0</v>
      </c>
      <c r="D73" s="140">
        <v>0</v>
      </c>
      <c r="E73" s="140">
        <v>0</v>
      </c>
      <c r="F73" s="140">
        <v>0</v>
      </c>
      <c r="G73" s="49">
        <f>SUM(WARAYear3[[#This Row],[Personnel]:[Operating expenses]])</f>
        <v>0</v>
      </c>
      <c r="H73" s="204">
        <v>0</v>
      </c>
      <c r="I73" s="47">
        <f>IFERROR(WARAYear3[[#This Row],[WASP funding]]/WARAYear3[[#Totals],[WASP funding]],0)</f>
        <v>0</v>
      </c>
      <c r="J73" s="49">
        <f>WARAYear3[[#This Row],[Total costs]]-WARAYear3[[#This Row],[WASP funding]]</f>
        <v>0</v>
      </c>
      <c r="K73" s="48">
        <f>IFERROR(WARAYear3[[#This Row],[In-Kind funding]]/(WARAYear3[[#This Row],[WASP funding]]+WARAYear3[[#This Row],[In-Kind funding]]),0)</f>
        <v>0</v>
      </c>
      <c r="L73" s="48">
        <f>IFERROR(WARAYear3[[#This Row],[In-Kind funding]]/WARAYear3[[#Totals],[In-Kind funding]],0)</f>
        <v>0</v>
      </c>
      <c r="M73" s="242"/>
      <c r="N73" s="42" t="str">
        <f>_xlfn.XLOOKUP(B73,Organizations[Connected organizations],Organizations[Type],"")</f>
        <v/>
      </c>
    </row>
    <row r="74" spans="2:14" ht="15.75" customHeight="1" x14ac:dyDescent="0.25">
      <c r="B74" s="21" t="str">
        <f>B6</f>
        <v/>
      </c>
      <c r="C74" s="140">
        <v>0</v>
      </c>
      <c r="D74" s="140">
        <v>0</v>
      </c>
      <c r="E74" s="140">
        <v>0</v>
      </c>
      <c r="F74" s="140">
        <v>0</v>
      </c>
      <c r="G74" s="49">
        <f>SUM(WARAYear3[[#This Row],[Personnel]:[Operating expenses]])</f>
        <v>0</v>
      </c>
      <c r="H74" s="204">
        <v>0</v>
      </c>
      <c r="I74" s="47">
        <f>IFERROR(WARAYear3[[#This Row],[WASP funding]]/WARAYear3[[#Totals],[WASP funding]],0)</f>
        <v>0</v>
      </c>
      <c r="J74" s="49">
        <f>WARAYear3[[#This Row],[Total costs]]-WARAYear3[[#This Row],[WASP funding]]</f>
        <v>0</v>
      </c>
      <c r="K74" s="48">
        <f>IFERROR(WARAYear3[[#This Row],[In-Kind funding]]/(WARAYear3[[#This Row],[WASP funding]]+WARAYear3[[#This Row],[In-Kind funding]]),0)</f>
        <v>0</v>
      </c>
      <c r="L74" s="48">
        <f>IFERROR(WARAYear3[[#This Row],[In-Kind funding]]/WARAYear3[[#Totals],[In-Kind funding]],0)</f>
        <v>0</v>
      </c>
      <c r="M74" s="242"/>
      <c r="N74" s="42" t="str">
        <f>_xlfn.XLOOKUP(B74,Organizations[Connected organizations],Organizations[Type],"")</f>
        <v/>
      </c>
    </row>
    <row r="75" spans="2:14" ht="15.75" customHeight="1" x14ac:dyDescent="0.25">
      <c r="B75" s="21" t="str">
        <f>B7</f>
        <v/>
      </c>
      <c r="C75" s="140">
        <v>0</v>
      </c>
      <c r="D75" s="140">
        <v>0</v>
      </c>
      <c r="E75" s="140">
        <v>0</v>
      </c>
      <c r="F75" s="140">
        <v>0</v>
      </c>
      <c r="G75" s="49">
        <f>SUM(WARAYear3[[#This Row],[Personnel]:[Operating expenses]])</f>
        <v>0</v>
      </c>
      <c r="H75" s="204">
        <v>0</v>
      </c>
      <c r="I75" s="47">
        <f>IFERROR(WARAYear3[[#This Row],[WASP funding]]/WARAYear3[[#Totals],[WASP funding]],0)</f>
        <v>0</v>
      </c>
      <c r="J75" s="49">
        <f>WARAYear3[[#This Row],[Total costs]]-WARAYear3[[#This Row],[WASP funding]]</f>
        <v>0</v>
      </c>
      <c r="K75" s="48">
        <f>IFERROR(WARAYear3[[#This Row],[In-Kind funding]]/(WARAYear3[[#This Row],[WASP funding]]+WARAYear3[[#This Row],[In-Kind funding]]),0)</f>
        <v>0</v>
      </c>
      <c r="L75" s="48">
        <f>IFERROR(WARAYear3[[#This Row],[In-Kind funding]]/WARAYear3[[#Totals],[In-Kind funding]],0)</f>
        <v>0</v>
      </c>
      <c r="M75" s="242"/>
      <c r="N75" s="42" t="str">
        <f>_xlfn.XLOOKUP(B75,Organizations[Connected organizations],Organizations[Type],"")</f>
        <v/>
      </c>
    </row>
    <row r="76" spans="2:14" ht="15.75" customHeight="1" x14ac:dyDescent="0.25">
      <c r="B76" s="21" t="str">
        <f>B8</f>
        <v/>
      </c>
      <c r="C76" s="140">
        <v>0</v>
      </c>
      <c r="D76" s="140">
        <v>0</v>
      </c>
      <c r="E76" s="140">
        <v>0</v>
      </c>
      <c r="F76" s="140">
        <v>0</v>
      </c>
      <c r="G76" s="49">
        <f>SUM(WARAYear3[[#This Row],[Personnel]:[Operating expenses]])</f>
        <v>0</v>
      </c>
      <c r="H76" s="204">
        <v>0</v>
      </c>
      <c r="I76" s="47">
        <f>IFERROR(WARAYear3[[#This Row],[WASP funding]]/WARAYear3[[#Totals],[WASP funding]],0)</f>
        <v>0</v>
      </c>
      <c r="J76" s="49">
        <f>WARAYear3[[#This Row],[Total costs]]-WARAYear3[[#This Row],[WASP funding]]</f>
        <v>0</v>
      </c>
      <c r="K76" s="48">
        <f>IFERROR(WARAYear3[[#This Row],[In-Kind funding]]/(WARAYear3[[#This Row],[WASP funding]]+WARAYear3[[#This Row],[In-Kind funding]]),0)</f>
        <v>0</v>
      </c>
      <c r="L76" s="48">
        <f>IFERROR(WARAYear3[[#This Row],[In-Kind funding]]/WARAYear3[[#Totals],[In-Kind funding]],0)</f>
        <v>0</v>
      </c>
      <c r="M76" s="242"/>
      <c r="N76" s="42" t="str">
        <f>_xlfn.XLOOKUP(B76,Organizations[Connected organizations],Organizations[Type],"")</f>
        <v/>
      </c>
    </row>
    <row r="77" spans="2:14" ht="15.75" customHeight="1" x14ac:dyDescent="0.25">
      <c r="B77" s="21" t="str">
        <f>B9</f>
        <v/>
      </c>
      <c r="C77" s="140">
        <v>0</v>
      </c>
      <c r="D77" s="140">
        <v>0</v>
      </c>
      <c r="E77" s="140">
        <v>0</v>
      </c>
      <c r="F77" s="140">
        <v>0</v>
      </c>
      <c r="G77" s="49">
        <f>SUM(WARAYear3[[#This Row],[Personnel]:[Operating expenses]])</f>
        <v>0</v>
      </c>
      <c r="H77" s="204">
        <v>0</v>
      </c>
      <c r="I77" s="47">
        <f>IFERROR(WARAYear3[[#This Row],[WASP funding]]/WARAYear3[[#Totals],[WASP funding]],0)</f>
        <v>0</v>
      </c>
      <c r="J77" s="49">
        <f>WARAYear3[[#This Row],[Total costs]]-WARAYear3[[#This Row],[WASP funding]]</f>
        <v>0</v>
      </c>
      <c r="K77" s="48">
        <f>IFERROR(WARAYear3[[#This Row],[In-Kind funding]]/(WARAYear3[[#This Row],[WASP funding]]+WARAYear3[[#This Row],[In-Kind funding]]),0)</f>
        <v>0</v>
      </c>
      <c r="L77" s="48">
        <f>IFERROR(WARAYear3[[#This Row],[In-Kind funding]]/WARAYear3[[#Totals],[In-Kind funding]],0)</f>
        <v>0</v>
      </c>
      <c r="M77" s="242"/>
      <c r="N77" s="42" t="str">
        <f>_xlfn.XLOOKUP(B77,Organizations[Connected organizations],Organizations[Type],"")</f>
        <v/>
      </c>
    </row>
    <row r="78" spans="2:14" ht="15.75" customHeight="1" x14ac:dyDescent="0.25">
      <c r="B78" s="21" t="str">
        <f>B10</f>
        <v/>
      </c>
      <c r="C78" s="140">
        <v>0</v>
      </c>
      <c r="D78" s="140">
        <v>0</v>
      </c>
      <c r="E78" s="140">
        <v>0</v>
      </c>
      <c r="F78" s="140">
        <v>0</v>
      </c>
      <c r="G78" s="49">
        <f>SUM(WARAYear3[[#This Row],[Personnel]:[Operating expenses]])</f>
        <v>0</v>
      </c>
      <c r="H78" s="204">
        <v>0</v>
      </c>
      <c r="I78" s="47">
        <f>IFERROR(WARAYear3[[#This Row],[WASP funding]]/WARAYear3[[#Totals],[WASP funding]],0)</f>
        <v>0</v>
      </c>
      <c r="J78" s="49">
        <f>WARAYear3[[#This Row],[Total costs]]-WARAYear3[[#This Row],[WASP funding]]</f>
        <v>0</v>
      </c>
      <c r="K78" s="48">
        <f>IFERROR(WARAYear3[[#This Row],[In-Kind funding]]/(WARAYear3[[#This Row],[WASP funding]]+WARAYear3[[#This Row],[In-Kind funding]]),0)</f>
        <v>0</v>
      </c>
      <c r="L78" s="48">
        <f>IFERROR(WARAYear3[[#This Row],[In-Kind funding]]/WARAYear3[[#Totals],[In-Kind funding]],0)</f>
        <v>0</v>
      </c>
      <c r="M78" s="242"/>
      <c r="N78" s="42" t="str">
        <f>_xlfn.XLOOKUP(B78,Organizations[Connected organizations],Organizations[Type],"")</f>
        <v/>
      </c>
    </row>
    <row r="79" spans="2:14" ht="15.75" customHeight="1" x14ac:dyDescent="0.25">
      <c r="B79" s="21" t="str">
        <f>B11</f>
        <v/>
      </c>
      <c r="C79" s="140">
        <v>0</v>
      </c>
      <c r="D79" s="140">
        <v>0</v>
      </c>
      <c r="E79" s="140">
        <v>0</v>
      </c>
      <c r="F79" s="140">
        <v>0</v>
      </c>
      <c r="G79" s="49">
        <f>SUM(WARAYear3[[#This Row],[Personnel]:[Operating expenses]])</f>
        <v>0</v>
      </c>
      <c r="H79" s="204">
        <v>0</v>
      </c>
      <c r="I79" s="47">
        <f>IFERROR(WARAYear3[[#This Row],[WASP funding]]/WARAYear3[[#Totals],[WASP funding]],0)</f>
        <v>0</v>
      </c>
      <c r="J79" s="49">
        <f>WARAYear3[[#This Row],[Total costs]]-WARAYear3[[#This Row],[WASP funding]]</f>
        <v>0</v>
      </c>
      <c r="K79" s="48">
        <f>IFERROR(WARAYear3[[#This Row],[In-Kind funding]]/(WARAYear3[[#This Row],[WASP funding]]+WARAYear3[[#This Row],[In-Kind funding]]),0)</f>
        <v>0</v>
      </c>
      <c r="L79" s="48">
        <f>IFERROR(WARAYear3[[#This Row],[In-Kind funding]]/WARAYear3[[#Totals],[In-Kind funding]],0)</f>
        <v>0</v>
      </c>
      <c r="M79" s="242"/>
      <c r="N79" s="42" t="str">
        <f>_xlfn.XLOOKUP(B79,Organizations[Connected organizations],Organizations[Type],"")</f>
        <v/>
      </c>
    </row>
    <row r="80" spans="2:14" ht="15.75" customHeight="1" x14ac:dyDescent="0.25">
      <c r="B80" s="21" t="str">
        <f>B12</f>
        <v/>
      </c>
      <c r="C80" s="140">
        <v>0</v>
      </c>
      <c r="D80" s="140">
        <v>0</v>
      </c>
      <c r="E80" s="140">
        <v>0</v>
      </c>
      <c r="F80" s="140">
        <v>0</v>
      </c>
      <c r="G80" s="49">
        <f>SUM(WARAYear3[[#This Row],[Personnel]:[Operating expenses]])</f>
        <v>0</v>
      </c>
      <c r="H80" s="204">
        <v>0</v>
      </c>
      <c r="I80" s="47">
        <f>IFERROR(WARAYear3[[#This Row],[WASP funding]]/WARAYear3[[#Totals],[WASP funding]],0)</f>
        <v>0</v>
      </c>
      <c r="J80" s="49">
        <f>WARAYear3[[#This Row],[Total costs]]-WARAYear3[[#This Row],[WASP funding]]</f>
        <v>0</v>
      </c>
      <c r="K80" s="48">
        <f>IFERROR(WARAYear3[[#This Row],[In-Kind funding]]/(WARAYear3[[#This Row],[WASP funding]]+WARAYear3[[#This Row],[In-Kind funding]]),0)</f>
        <v>0</v>
      </c>
      <c r="L80" s="48">
        <f>IFERROR(WARAYear3[[#This Row],[In-Kind funding]]/WARAYear3[[#Totals],[In-Kind funding]],0)</f>
        <v>0</v>
      </c>
      <c r="M80" s="242"/>
      <c r="N80" s="42" t="str">
        <f>_xlfn.XLOOKUP(B80,Organizations[Connected organizations],Organizations[Type],"")</f>
        <v/>
      </c>
    </row>
    <row r="81" spans="2:14" ht="15.75" customHeight="1" x14ac:dyDescent="0.25">
      <c r="B81" s="21" t="str">
        <f>B12</f>
        <v/>
      </c>
      <c r="C81" s="140">
        <v>0</v>
      </c>
      <c r="D81" s="140">
        <v>0</v>
      </c>
      <c r="E81" s="140">
        <v>0</v>
      </c>
      <c r="F81" s="140">
        <v>0</v>
      </c>
      <c r="G81" s="49">
        <f>SUM(WARAYear3[[#This Row],[Personnel]:[Operating expenses]])</f>
        <v>0</v>
      </c>
      <c r="H81" s="204">
        <v>0</v>
      </c>
      <c r="I81" s="47">
        <f>IFERROR(WARAYear3[[#This Row],[WASP funding]]/WARAYear3[[#Totals],[WASP funding]],0)</f>
        <v>0</v>
      </c>
      <c r="J81" s="49">
        <f>WARAYear3[[#This Row],[Total costs]]-WARAYear3[[#This Row],[WASP funding]]</f>
        <v>0</v>
      </c>
      <c r="K81" s="48">
        <f>IFERROR(WARAYear3[[#This Row],[In-Kind funding]]/(WARAYear3[[#This Row],[WASP funding]]+WARAYear3[[#This Row],[In-Kind funding]]),0)</f>
        <v>0</v>
      </c>
      <c r="L81" s="48">
        <f>IFERROR(WARAYear3[[#This Row],[In-Kind funding]]/WARAYear3[[#Totals],[In-Kind funding]],0)</f>
        <v>0</v>
      </c>
      <c r="M81" s="242"/>
      <c r="N81" s="42" t="str">
        <f>_xlfn.XLOOKUP(B81,Organizations[Connected organizations],Organizations[Type],"")</f>
        <v/>
      </c>
    </row>
    <row r="82" spans="2:14" ht="15.75" customHeight="1" x14ac:dyDescent="0.25">
      <c r="B82" s="21" t="str">
        <f>B14</f>
        <v/>
      </c>
      <c r="C82" s="140">
        <v>0</v>
      </c>
      <c r="D82" s="140">
        <v>0</v>
      </c>
      <c r="E82" s="140">
        <v>0</v>
      </c>
      <c r="F82" s="140">
        <v>0</v>
      </c>
      <c r="G82" s="49">
        <f>SUM(WARAYear3[[#This Row],[Personnel]:[Operating expenses]])</f>
        <v>0</v>
      </c>
      <c r="H82" s="204">
        <v>0</v>
      </c>
      <c r="I82" s="47">
        <f>IFERROR(WARAYear3[[#This Row],[WASP funding]]/WARAYear3[[#Totals],[WASP funding]],0)</f>
        <v>0</v>
      </c>
      <c r="J82" s="49">
        <f>WARAYear3[[#This Row],[Total costs]]-WARAYear3[[#This Row],[WASP funding]]</f>
        <v>0</v>
      </c>
      <c r="K82" s="48">
        <f>IFERROR(WARAYear3[[#This Row],[In-Kind funding]]/(WARAYear3[[#This Row],[WASP funding]]+WARAYear3[[#This Row],[In-Kind funding]]),0)</f>
        <v>0</v>
      </c>
      <c r="L82" s="48">
        <f>IFERROR(WARAYear3[[#This Row],[In-Kind funding]]/WARAYear3[[#Totals],[In-Kind funding]],0)</f>
        <v>0</v>
      </c>
      <c r="M82" s="242"/>
      <c r="N82" s="42" t="str">
        <f>_xlfn.XLOOKUP(B82,Organizations[Connected organizations],Organizations[Type],"")</f>
        <v/>
      </c>
    </row>
    <row r="83" spans="2:14" ht="15.75" customHeight="1" x14ac:dyDescent="0.25">
      <c r="B83" s="21" t="str">
        <f>B12</f>
        <v/>
      </c>
      <c r="C83" s="140">
        <v>0</v>
      </c>
      <c r="D83" s="140">
        <v>0</v>
      </c>
      <c r="E83" s="140">
        <v>0</v>
      </c>
      <c r="F83" s="140">
        <v>0</v>
      </c>
      <c r="G83" s="49">
        <f>SUM(WARAYear3[[#This Row],[Personnel]:[Operating expenses]])</f>
        <v>0</v>
      </c>
      <c r="H83" s="204">
        <v>0</v>
      </c>
      <c r="I83" s="47">
        <f>IFERROR(WARAYear3[[#This Row],[WASP funding]]/WARAYear3[[#Totals],[WASP funding]],0)</f>
        <v>0</v>
      </c>
      <c r="J83" s="49">
        <f>WARAYear3[[#This Row],[Total costs]]-WARAYear3[[#This Row],[WASP funding]]</f>
        <v>0</v>
      </c>
      <c r="K83" s="48">
        <f>IFERROR(WARAYear3[[#This Row],[In-Kind funding]]/(WARAYear3[[#This Row],[WASP funding]]+WARAYear3[[#This Row],[In-Kind funding]]),0)</f>
        <v>0</v>
      </c>
      <c r="L83" s="48">
        <f>IFERROR(WARAYear3[[#This Row],[In-Kind funding]]/WARAYear3[[#Totals],[In-Kind funding]],0)</f>
        <v>0</v>
      </c>
      <c r="M83" s="242"/>
      <c r="N83" s="42" t="str">
        <f>_xlfn.XLOOKUP(B83,Organizations[Connected organizations],Organizations[Type],"")</f>
        <v/>
      </c>
    </row>
    <row r="84" spans="2:14" ht="15.75" customHeight="1" x14ac:dyDescent="0.25">
      <c r="B84" s="21" t="str">
        <f>B12</f>
        <v/>
      </c>
      <c r="C84" s="140">
        <v>0</v>
      </c>
      <c r="D84" s="140">
        <v>0</v>
      </c>
      <c r="E84" s="140">
        <v>0</v>
      </c>
      <c r="F84" s="140">
        <v>0</v>
      </c>
      <c r="G84" s="49">
        <f>SUM(WARAYear3[[#This Row],[Personnel]:[Operating expenses]])</f>
        <v>0</v>
      </c>
      <c r="H84" s="204">
        <v>0</v>
      </c>
      <c r="I84" s="47">
        <f>IFERROR(WARAYear3[[#This Row],[WASP funding]]/WARAYear3[[#Totals],[WASP funding]],0)</f>
        <v>0</v>
      </c>
      <c r="J84" s="49">
        <f>WARAYear3[[#This Row],[Total costs]]-WARAYear3[[#This Row],[WASP funding]]</f>
        <v>0</v>
      </c>
      <c r="K84" s="48">
        <f>IFERROR(WARAYear3[[#This Row],[In-Kind funding]]/(WARAYear3[[#This Row],[WASP funding]]+WARAYear3[[#This Row],[In-Kind funding]]),0)</f>
        <v>0</v>
      </c>
      <c r="L84" s="48">
        <f>IFERROR(WARAYear3[[#This Row],[In-Kind funding]]/WARAYear3[[#Totals],[In-Kind funding]],0)</f>
        <v>0</v>
      </c>
      <c r="M84" s="242"/>
      <c r="N84" s="42" t="str">
        <f>_xlfn.XLOOKUP(B84,Organizations[Connected organizations],Organizations[Type],"")</f>
        <v/>
      </c>
    </row>
    <row r="85" spans="2:14" ht="15.75" customHeight="1" x14ac:dyDescent="0.25">
      <c r="B85" s="21" t="str">
        <f>B12</f>
        <v/>
      </c>
      <c r="C85" s="140">
        <v>0</v>
      </c>
      <c r="D85" s="140">
        <v>0</v>
      </c>
      <c r="E85" s="140">
        <v>0</v>
      </c>
      <c r="F85" s="140">
        <v>0</v>
      </c>
      <c r="G85" s="49">
        <f>SUM(WARAYear3[[#This Row],[Personnel]:[Operating expenses]])</f>
        <v>0</v>
      </c>
      <c r="H85" s="204">
        <v>0</v>
      </c>
      <c r="I85" s="47">
        <f>IFERROR(WARAYear3[[#This Row],[WASP funding]]/WARAYear3[[#Totals],[WASP funding]],0)</f>
        <v>0</v>
      </c>
      <c r="J85" s="49">
        <f>WARAYear3[[#This Row],[Total costs]]-WARAYear3[[#This Row],[WASP funding]]</f>
        <v>0</v>
      </c>
      <c r="K85" s="48">
        <f>IFERROR(WARAYear3[[#This Row],[In-Kind funding]]/(WARAYear3[[#This Row],[WASP funding]]+WARAYear3[[#This Row],[In-Kind funding]]),0)</f>
        <v>0</v>
      </c>
      <c r="L85" s="48">
        <f>IFERROR(WARAYear3[[#This Row],[In-Kind funding]]/WARAYear3[[#Totals],[In-Kind funding]],0)</f>
        <v>0</v>
      </c>
      <c r="M85" s="242"/>
      <c r="N85" s="42" t="str">
        <f>_xlfn.XLOOKUP(B85,Organizations[Connected organizations],Organizations[Type],"")</f>
        <v/>
      </c>
    </row>
    <row r="86" spans="2:14" ht="15.75" customHeight="1" x14ac:dyDescent="0.25">
      <c r="B86" s="21" t="str">
        <f>B12</f>
        <v/>
      </c>
      <c r="C86" s="140">
        <v>0</v>
      </c>
      <c r="D86" s="140">
        <v>0</v>
      </c>
      <c r="E86" s="140">
        <v>0</v>
      </c>
      <c r="F86" s="140">
        <v>0</v>
      </c>
      <c r="G86" s="49">
        <f>SUM(WARAYear3[[#This Row],[Personnel]:[Operating expenses]])</f>
        <v>0</v>
      </c>
      <c r="H86" s="204">
        <v>0</v>
      </c>
      <c r="I86" s="47">
        <f>IFERROR(WARAYear3[[#This Row],[WASP funding]]/WARAYear3[[#Totals],[WASP funding]],0)</f>
        <v>0</v>
      </c>
      <c r="J86" s="49">
        <f>WARAYear3[[#This Row],[Total costs]]-WARAYear3[[#This Row],[WASP funding]]</f>
        <v>0</v>
      </c>
      <c r="K86" s="48">
        <f>IFERROR(WARAYear3[[#This Row],[In-Kind funding]]/(WARAYear3[[#This Row],[WASP funding]]+WARAYear3[[#This Row],[In-Kind funding]]),0)</f>
        <v>0</v>
      </c>
      <c r="L86" s="48">
        <f>IFERROR(WARAYear3[[#This Row],[In-Kind funding]]/WARAYear3[[#Totals],[In-Kind funding]],0)</f>
        <v>0</v>
      </c>
      <c r="M86" s="242"/>
      <c r="N86" s="42" t="str">
        <f>_xlfn.XLOOKUP(B86,Organizations[Connected organizations],Organizations[Type],"")</f>
        <v/>
      </c>
    </row>
    <row r="87" spans="2:14" ht="15.75" customHeight="1" x14ac:dyDescent="0.25">
      <c r="B87" s="21" t="str">
        <f>B12</f>
        <v/>
      </c>
      <c r="C87" s="140">
        <v>0</v>
      </c>
      <c r="D87" s="140">
        <v>0</v>
      </c>
      <c r="E87" s="140">
        <v>0</v>
      </c>
      <c r="F87" s="140">
        <v>0</v>
      </c>
      <c r="G87" s="49">
        <f>SUM(WARAYear3[[#This Row],[Personnel]:[Operating expenses]])</f>
        <v>0</v>
      </c>
      <c r="H87" s="204">
        <v>0</v>
      </c>
      <c r="I87" s="47">
        <f>IFERROR(WARAYear3[[#This Row],[WASP funding]]/WARAYear3[[#Totals],[WASP funding]],0)</f>
        <v>0</v>
      </c>
      <c r="J87" s="49">
        <f>WARAYear3[[#This Row],[Total costs]]-WARAYear3[[#This Row],[WASP funding]]</f>
        <v>0</v>
      </c>
      <c r="K87" s="48">
        <f>IFERROR(WARAYear3[[#This Row],[In-Kind funding]]/(WARAYear3[[#This Row],[WASP funding]]+WARAYear3[[#This Row],[In-Kind funding]]),0)</f>
        <v>0</v>
      </c>
      <c r="L87" s="48">
        <f>IFERROR(WARAYear3[[#This Row],[In-Kind funding]]/WARAYear3[[#Totals],[In-Kind funding]],0)</f>
        <v>0</v>
      </c>
      <c r="M87" s="242"/>
      <c r="N87" s="42" t="str">
        <f>_xlfn.XLOOKUP(B87,Organizations[Connected organizations],Organizations[Type],"")</f>
        <v/>
      </c>
    </row>
    <row r="88" spans="2:14" ht="15.75" customHeight="1" x14ac:dyDescent="0.25">
      <c r="B88" s="21" t="str">
        <f>B12</f>
        <v/>
      </c>
      <c r="C88" s="140">
        <v>0</v>
      </c>
      <c r="D88" s="140">
        <v>0</v>
      </c>
      <c r="E88" s="140">
        <v>0</v>
      </c>
      <c r="F88" s="140">
        <v>0</v>
      </c>
      <c r="G88" s="49">
        <f>SUM(WARAYear3[[#This Row],[Personnel]:[Operating expenses]])</f>
        <v>0</v>
      </c>
      <c r="H88" s="204">
        <v>0</v>
      </c>
      <c r="I88" s="47">
        <f>IFERROR(WARAYear3[[#This Row],[WASP funding]]/WARAYear3[[#Totals],[WASP funding]],0)</f>
        <v>0</v>
      </c>
      <c r="J88" s="49">
        <f>WARAYear3[[#This Row],[Total costs]]-WARAYear3[[#This Row],[WASP funding]]</f>
        <v>0</v>
      </c>
      <c r="K88" s="48">
        <f>IFERROR(WARAYear3[[#This Row],[In-Kind funding]]/(WARAYear3[[#This Row],[WASP funding]]+WARAYear3[[#This Row],[In-Kind funding]]),0)</f>
        <v>0</v>
      </c>
      <c r="L88" s="48">
        <f>IFERROR(WARAYear3[[#This Row],[In-Kind funding]]/WARAYear3[[#Totals],[In-Kind funding]],0)</f>
        <v>0</v>
      </c>
      <c r="M88" s="242"/>
      <c r="N88" s="42" t="str">
        <f>_xlfn.XLOOKUP(B88,Organizations[Connected organizations],Organizations[Type],"")</f>
        <v/>
      </c>
    </row>
    <row r="89" spans="2:14" ht="15.75" customHeight="1" x14ac:dyDescent="0.25">
      <c r="B89" s="21" t="str">
        <f>B12</f>
        <v/>
      </c>
      <c r="C89" s="140">
        <v>0</v>
      </c>
      <c r="D89" s="140">
        <v>0</v>
      </c>
      <c r="E89" s="140">
        <v>0</v>
      </c>
      <c r="F89" s="140">
        <v>0</v>
      </c>
      <c r="G89" s="49">
        <f>SUM(WARAYear3[[#This Row],[Personnel]:[Operating expenses]])</f>
        <v>0</v>
      </c>
      <c r="H89" s="204">
        <v>0</v>
      </c>
      <c r="I89" s="47">
        <f>IFERROR(WARAYear3[[#This Row],[WASP funding]]/WARAYear3[[#Totals],[WASP funding]],0)</f>
        <v>0</v>
      </c>
      <c r="J89" s="49">
        <f>WARAYear3[[#This Row],[Total costs]]-WARAYear3[[#This Row],[WASP funding]]</f>
        <v>0</v>
      </c>
      <c r="K89" s="48">
        <f>IFERROR(WARAYear3[[#This Row],[In-Kind funding]]/(WARAYear3[[#This Row],[WASP funding]]+WARAYear3[[#This Row],[In-Kind funding]]),0)</f>
        <v>0</v>
      </c>
      <c r="L89" s="48">
        <f>IFERROR(WARAYear3[[#This Row],[In-Kind funding]]/WARAYear3[[#Totals],[In-Kind funding]],0)</f>
        <v>0</v>
      </c>
      <c r="M89" s="242"/>
      <c r="N89" s="42" t="str">
        <f>_xlfn.XLOOKUP(B89,Organizations[Connected organizations],Organizations[Type],"")</f>
        <v/>
      </c>
    </row>
    <row r="90" spans="2:14" ht="15.75" customHeight="1" x14ac:dyDescent="0.25">
      <c r="B90" s="21" t="str">
        <f>B13</f>
        <v/>
      </c>
      <c r="C90" s="140">
        <v>0</v>
      </c>
      <c r="D90" s="140">
        <v>0</v>
      </c>
      <c r="E90" s="140">
        <v>0</v>
      </c>
      <c r="F90" s="140">
        <v>0</v>
      </c>
      <c r="G90" s="49">
        <f>SUM(WARAYear3[[#This Row],[Personnel]:[Operating expenses]])</f>
        <v>0</v>
      </c>
      <c r="H90" s="204">
        <v>0</v>
      </c>
      <c r="I90" s="47">
        <f>IFERROR(WARAYear3[[#This Row],[WASP funding]]/WARAYear3[[#Totals],[WASP funding]],0)</f>
        <v>0</v>
      </c>
      <c r="J90" s="49">
        <f>WARAYear3[[#This Row],[Total costs]]-WARAYear3[[#This Row],[WASP funding]]</f>
        <v>0</v>
      </c>
      <c r="K90" s="48">
        <f>IFERROR(WARAYear3[[#This Row],[In-Kind funding]]/(WARAYear3[[#This Row],[WASP funding]]+WARAYear3[[#This Row],[In-Kind funding]]),0)</f>
        <v>0</v>
      </c>
      <c r="L90" s="48">
        <f>IFERROR(WARAYear3[[#This Row],[In-Kind funding]]/WARAYear3[[#Totals],[In-Kind funding]],0)</f>
        <v>0</v>
      </c>
      <c r="M90" s="242"/>
      <c r="N90" s="42" t="str">
        <f>_xlfn.XLOOKUP(B90,Organizations[Connected organizations],Organizations[Type],"")</f>
        <v/>
      </c>
    </row>
    <row r="91" spans="2:14" ht="15.75" customHeight="1" x14ac:dyDescent="0.25">
      <c r="B91" s="21" t="str">
        <f>B14</f>
        <v/>
      </c>
      <c r="C91" s="140">
        <v>0</v>
      </c>
      <c r="D91" s="140">
        <v>0</v>
      </c>
      <c r="E91" s="140">
        <v>0</v>
      </c>
      <c r="F91" s="140">
        <v>0</v>
      </c>
      <c r="G91" s="49">
        <f>SUM(WARAYear3[[#This Row],[Personnel]:[Operating expenses]])</f>
        <v>0</v>
      </c>
      <c r="H91" s="204">
        <v>0</v>
      </c>
      <c r="I91" s="47">
        <f>IFERROR(WARAYear3[[#This Row],[WASP funding]]/WARAYear3[[#Totals],[WASP funding]],0)</f>
        <v>0</v>
      </c>
      <c r="J91" s="49">
        <f>WARAYear3[[#This Row],[Total costs]]-WARAYear3[[#This Row],[WASP funding]]</f>
        <v>0</v>
      </c>
      <c r="K91" s="48">
        <f>IFERROR(WARAYear3[[#This Row],[In-Kind funding]]/(WARAYear3[[#This Row],[WASP funding]]+WARAYear3[[#This Row],[In-Kind funding]]),0)</f>
        <v>0</v>
      </c>
      <c r="L91" s="48">
        <f>IFERROR(WARAYear3[[#This Row],[In-Kind funding]]/WARAYear3[[#Totals],[In-Kind funding]],0)</f>
        <v>0</v>
      </c>
      <c r="M91" s="242"/>
      <c r="N91" s="42" t="str">
        <f>_xlfn.XLOOKUP(B91,Organizations[Connected organizations],Organizations[Type],"")</f>
        <v/>
      </c>
    </row>
    <row r="92" spans="2:14" ht="15.75" customHeight="1" x14ac:dyDescent="0.25">
      <c r="B92" s="21" t="str">
        <f t="shared" ref="B92:B95" si="1">B20</f>
        <v/>
      </c>
      <c r="C92" s="140">
        <v>0</v>
      </c>
      <c r="D92" s="140">
        <v>0</v>
      </c>
      <c r="E92" s="140">
        <v>0</v>
      </c>
      <c r="F92" s="140">
        <v>0</v>
      </c>
      <c r="G92" s="49">
        <f>SUM(WARAYear3[[#This Row],[Personnel]:[Operating expenses]])</f>
        <v>0</v>
      </c>
      <c r="H92" s="204">
        <v>0</v>
      </c>
      <c r="I92" s="47">
        <f>IFERROR(WARAYear3[[#This Row],[WASP funding]]/WARAYear3[[#Totals],[WASP funding]],0)</f>
        <v>0</v>
      </c>
      <c r="J92" s="49">
        <f>WARAYear3[[#This Row],[Total costs]]-WARAYear3[[#This Row],[WASP funding]]</f>
        <v>0</v>
      </c>
      <c r="K92" s="48">
        <f>IFERROR(WARAYear3[[#This Row],[In-Kind funding]]/(WARAYear3[[#This Row],[WASP funding]]+WARAYear3[[#This Row],[In-Kind funding]]),0)</f>
        <v>0</v>
      </c>
      <c r="L92" s="48">
        <f>IFERROR(WARAYear3[[#This Row],[In-Kind funding]]/WARAYear3[[#Totals],[In-Kind funding]],0)</f>
        <v>0</v>
      </c>
      <c r="M92" s="242"/>
      <c r="N92" s="42" t="str">
        <f>_xlfn.XLOOKUP(B92,Organizations[Connected organizations],Organizations[Type],"")</f>
        <v/>
      </c>
    </row>
    <row r="93" spans="2:14" ht="15.75" customHeight="1" x14ac:dyDescent="0.25">
      <c r="B93" s="21" t="str">
        <f t="shared" si="1"/>
        <v/>
      </c>
      <c r="C93" s="140">
        <v>0</v>
      </c>
      <c r="D93" s="140">
        <v>0</v>
      </c>
      <c r="E93" s="140">
        <v>0</v>
      </c>
      <c r="F93" s="140">
        <v>0</v>
      </c>
      <c r="G93" s="49">
        <f>SUM(WARAYear3[[#This Row],[Personnel]:[Operating expenses]])</f>
        <v>0</v>
      </c>
      <c r="H93" s="204">
        <v>0</v>
      </c>
      <c r="I93" s="47">
        <f>IFERROR(WARAYear3[[#This Row],[WASP funding]]/WARAYear3[[#Totals],[WASP funding]],0)</f>
        <v>0</v>
      </c>
      <c r="J93" s="49">
        <f>WARAYear3[[#This Row],[Total costs]]-WARAYear3[[#This Row],[WASP funding]]</f>
        <v>0</v>
      </c>
      <c r="K93" s="48">
        <f>IFERROR(WARAYear3[[#This Row],[In-Kind funding]]/(WARAYear3[[#This Row],[WASP funding]]+WARAYear3[[#This Row],[In-Kind funding]]),0)</f>
        <v>0</v>
      </c>
      <c r="L93" s="48">
        <f>IFERROR(WARAYear3[[#This Row],[In-Kind funding]]/WARAYear3[[#Totals],[In-Kind funding]],0)</f>
        <v>0</v>
      </c>
      <c r="M93" s="242"/>
      <c r="N93" s="42" t="str">
        <f>_xlfn.XLOOKUP(B93,Organizations[Connected organizations],Organizations[Type],"")</f>
        <v/>
      </c>
    </row>
    <row r="94" spans="2:14" ht="15.75" customHeight="1" x14ac:dyDescent="0.25">
      <c r="B94" s="21" t="str">
        <f t="shared" si="1"/>
        <v/>
      </c>
      <c r="C94" s="140">
        <v>0</v>
      </c>
      <c r="D94" s="140">
        <v>0</v>
      </c>
      <c r="E94" s="140">
        <v>0</v>
      </c>
      <c r="F94" s="140">
        <v>0</v>
      </c>
      <c r="G94" s="49">
        <f>SUM(WARAYear3[[#This Row],[Personnel]:[Operating expenses]])</f>
        <v>0</v>
      </c>
      <c r="H94" s="204">
        <v>0</v>
      </c>
      <c r="I94" s="47">
        <f>IFERROR(WARAYear3[[#This Row],[WASP funding]]/WARAYear3[[#Totals],[WASP funding]],0)</f>
        <v>0</v>
      </c>
      <c r="J94" s="49">
        <f>WARAYear3[[#This Row],[Total costs]]-WARAYear3[[#This Row],[WASP funding]]</f>
        <v>0</v>
      </c>
      <c r="K94" s="48">
        <f>IFERROR(WARAYear3[[#This Row],[In-Kind funding]]/(WARAYear3[[#This Row],[WASP funding]]+WARAYear3[[#This Row],[In-Kind funding]]),0)</f>
        <v>0</v>
      </c>
      <c r="L94" s="48">
        <f>IFERROR(WARAYear3[[#This Row],[In-Kind funding]]/WARAYear3[[#Totals],[In-Kind funding]],0)</f>
        <v>0</v>
      </c>
      <c r="M94" s="242"/>
      <c r="N94" s="42" t="str">
        <f>_xlfn.XLOOKUP(B94,Organizations[Connected organizations],Organizations[Type],"")</f>
        <v/>
      </c>
    </row>
    <row r="95" spans="2:14" ht="15.75" customHeight="1" x14ac:dyDescent="0.25">
      <c r="B95" s="21" t="str">
        <f t="shared" si="1"/>
        <v/>
      </c>
      <c r="C95" s="140">
        <v>0</v>
      </c>
      <c r="D95" s="140">
        <v>0</v>
      </c>
      <c r="E95" s="140">
        <v>0</v>
      </c>
      <c r="F95" s="140">
        <v>0</v>
      </c>
      <c r="G95" s="49">
        <f>SUM(WARAYear3[[#This Row],[Personnel]:[Operating expenses]])</f>
        <v>0</v>
      </c>
      <c r="H95" s="204">
        <v>0</v>
      </c>
      <c r="I95" s="47">
        <f>IFERROR(WARAYear3[[#This Row],[WASP funding]]/WARAYear3[[#Totals],[WASP funding]],0)</f>
        <v>0</v>
      </c>
      <c r="J95" s="49">
        <f>WARAYear3[[#This Row],[Total costs]]-WARAYear3[[#This Row],[WASP funding]]</f>
        <v>0</v>
      </c>
      <c r="K95" s="48">
        <f>IFERROR(WARAYear3[[#This Row],[In-Kind funding]]/(WARAYear3[[#This Row],[WASP funding]]+WARAYear3[[#This Row],[In-Kind funding]]),0)</f>
        <v>0</v>
      </c>
      <c r="L95" s="48">
        <f>IFERROR(WARAYear3[[#This Row],[In-Kind funding]]/WARAYear3[[#Totals],[In-Kind funding]],0)</f>
        <v>0</v>
      </c>
      <c r="M95" s="242"/>
      <c r="N95" s="42" t="str">
        <f>_xlfn.XLOOKUP(B95,Organizations[Connected organizations],Organizations[Type],"")</f>
        <v/>
      </c>
    </row>
    <row r="96" spans="2:14" ht="15.75" customHeight="1" x14ac:dyDescent="0.25">
      <c r="B96" s="35" t="s">
        <v>15</v>
      </c>
      <c r="C96" s="58">
        <f>SUBTOTAL(109,WARAYear3[Personnel])</f>
        <v>0</v>
      </c>
      <c r="D96" s="58">
        <f>SUBTOTAL(109,WARAYear3[Events])</f>
        <v>0</v>
      </c>
      <c r="E96" s="58">
        <f>SUBTOTAL(109,WARAYear3[Capital investments (depreciation costs)])</f>
        <v>0</v>
      </c>
      <c r="F96" s="58">
        <f>SUBTOTAL(109,WARAYear3[Operating expenses])</f>
        <v>0</v>
      </c>
      <c r="G96" s="59">
        <f>SUBTOTAL(109,WARAYear3[Total costs])</f>
        <v>0</v>
      </c>
      <c r="H96" s="59">
        <f>SUBTOTAL(109,WARAYear3[WASP funding])</f>
        <v>0</v>
      </c>
      <c r="I96" s="59"/>
      <c r="J96" s="59">
        <f>SUBTOTAL(109,WARAYear3[In-Kind funding])</f>
        <v>0</v>
      </c>
      <c r="K96" s="61">
        <f>IFERROR(WARAYear3[[#Totals],[In-Kind funding]]/(WARAYear3[[#Totals],[WASP funding]]+WARAYear3[[#Totals],[In-Kind funding]]),0)</f>
        <v>0</v>
      </c>
      <c r="L96" s="60"/>
      <c r="M96" s="23"/>
      <c r="N96" s="23"/>
    </row>
    <row r="97" spans="1:11" ht="21" customHeight="1" thickBot="1" x14ac:dyDescent="0.35">
      <c r="E97" s="232" t="s">
        <v>150</v>
      </c>
      <c r="F97" s="233"/>
      <c r="G97" s="234"/>
      <c r="H97" s="153">
        <f>WARAYear3[[#Totals],[WASP funding]]</f>
        <v>0</v>
      </c>
      <c r="I97" s="6" t="str">
        <f>IF(H97&gt;4000000,"Base Funding limit is 4mkr.","")</f>
        <v/>
      </c>
      <c r="K97" s="157" t="s">
        <v>140</v>
      </c>
    </row>
    <row r="98" spans="1:11" ht="21" customHeight="1" x14ac:dyDescent="0.3">
      <c r="E98" s="206"/>
      <c r="F98" s="206"/>
      <c r="G98" s="206"/>
      <c r="H98" s="207"/>
      <c r="I98" s="6"/>
    </row>
    <row r="99" spans="1:11" ht="21" customHeight="1" x14ac:dyDescent="0.3">
      <c r="E99" s="206"/>
      <c r="F99" s="206"/>
      <c r="G99" s="206"/>
      <c r="H99" s="207"/>
      <c r="I99" s="6"/>
    </row>
    <row r="100" spans="1:11" ht="21" customHeight="1" x14ac:dyDescent="0.3">
      <c r="E100" s="206"/>
      <c r="F100" s="206"/>
      <c r="G100" s="206"/>
      <c r="H100" s="207"/>
      <c r="I100" s="6"/>
    </row>
    <row r="101" spans="1:11" ht="21" customHeight="1" x14ac:dyDescent="0.3">
      <c r="E101" s="206"/>
      <c r="F101" s="206"/>
      <c r="G101" s="206"/>
      <c r="H101" s="207"/>
      <c r="I101" s="6"/>
    </row>
    <row r="102" spans="1:11" ht="21" customHeight="1" x14ac:dyDescent="0.3">
      <c r="E102" s="206"/>
      <c r="F102" s="206"/>
      <c r="G102" s="206"/>
      <c r="H102" s="207"/>
      <c r="I102" s="6"/>
    </row>
    <row r="103" spans="1:11" ht="21" customHeight="1" x14ac:dyDescent="0.3">
      <c r="E103" s="206"/>
      <c r="F103" s="206"/>
      <c r="G103" s="206"/>
      <c r="H103" s="207"/>
      <c r="I103" s="6"/>
    </row>
    <row r="104" spans="1:11" ht="21" customHeight="1" x14ac:dyDescent="0.3">
      <c r="E104" s="206"/>
      <c r="F104" s="206"/>
      <c r="G104" s="206"/>
      <c r="H104" s="207"/>
      <c r="I104" s="6"/>
    </row>
    <row r="105" spans="1:11" ht="21" customHeight="1" x14ac:dyDescent="0.3">
      <c r="E105" s="206"/>
      <c r="F105" s="206"/>
      <c r="G105" s="206"/>
      <c r="H105" s="207"/>
      <c r="I105" s="6"/>
    </row>
    <row r="106" spans="1:11" ht="21" hidden="1" customHeight="1" x14ac:dyDescent="0.3">
      <c r="E106" s="206"/>
      <c r="F106" s="206"/>
      <c r="G106" s="206"/>
      <c r="H106" s="207"/>
      <c r="I106" s="6"/>
    </row>
    <row r="107" spans="1:11" ht="21" hidden="1" customHeight="1" thickBot="1" x14ac:dyDescent="0.35">
      <c r="E107" s="77"/>
      <c r="F107" s="77"/>
      <c r="G107" s="77"/>
      <c r="H107" s="77"/>
      <c r="I107" s="78"/>
      <c r="J107" s="13"/>
    </row>
    <row r="108" spans="1:11" ht="15.75" hidden="1" customHeight="1" x14ac:dyDescent="0.25">
      <c r="A108" s="175"/>
      <c r="B108" s="176"/>
      <c r="C108" s="176"/>
      <c r="D108" s="176"/>
      <c r="E108" s="176"/>
      <c r="F108" s="176"/>
      <c r="G108" s="176"/>
      <c r="H108" s="176"/>
      <c r="I108" s="176"/>
      <c r="J108" s="176"/>
      <c r="K108" s="177"/>
    </row>
    <row r="109" spans="1:11" ht="27.6" hidden="1" customHeight="1" x14ac:dyDescent="0.35">
      <c r="A109" s="178"/>
      <c r="B109" s="201" t="s">
        <v>137</v>
      </c>
      <c r="C109" s="202"/>
      <c r="D109" s="202"/>
      <c r="E109" s="203"/>
      <c r="F109" s="202"/>
      <c r="G109" s="202"/>
      <c r="H109" s="202"/>
      <c r="I109" s="202"/>
      <c r="J109" s="202"/>
      <c r="K109" s="179"/>
    </row>
    <row r="110" spans="1:11" ht="58.5" hidden="1" customHeight="1" x14ac:dyDescent="0.25">
      <c r="A110" s="178"/>
      <c r="B110" s="180" t="s">
        <v>3</v>
      </c>
      <c r="C110" s="181" t="s">
        <v>20</v>
      </c>
      <c r="D110" s="181" t="s">
        <v>1</v>
      </c>
      <c r="E110" s="182" t="s">
        <v>83</v>
      </c>
      <c r="F110" s="182" t="s">
        <v>55</v>
      </c>
      <c r="G110" s="183" t="s">
        <v>43</v>
      </c>
      <c r="H110" s="53" t="s">
        <v>84</v>
      </c>
      <c r="I110" s="184" t="s">
        <v>91</v>
      </c>
      <c r="J110" s="185" t="s">
        <v>44</v>
      </c>
      <c r="K110" s="186"/>
    </row>
    <row r="111" spans="1:11" ht="15.75" hidden="1" customHeight="1" x14ac:dyDescent="0.25">
      <c r="A111" s="178"/>
      <c r="B111" s="187" t="str">
        <f>B3</f>
        <v/>
      </c>
      <c r="C111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1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1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1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1" s="188">
        <f>SUM(Tabell19[[#This Row],[Personnel]:[Operating expenses]])</f>
        <v>0</v>
      </c>
      <c r="H111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1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1" s="189">
        <f>IFERROR(Tabell19[[#This Row],[In-Kind Funding]]/(Tabell19[[#This Row],[WASP Funding]]+Tabell19[[#This Row],[In-Kind Funding]]),0)</f>
        <v>0</v>
      </c>
      <c r="K111" s="186"/>
    </row>
    <row r="112" spans="1:11" ht="15.75" hidden="1" customHeight="1" x14ac:dyDescent="0.25">
      <c r="A112" s="178"/>
      <c r="B112" s="187" t="str">
        <f>B4</f>
        <v/>
      </c>
      <c r="C112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2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2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2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2" s="188">
        <f>SUM(Tabell19[[#This Row],[Personnel]:[Operating expenses]])</f>
        <v>0</v>
      </c>
      <c r="H112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2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2" s="189">
        <f>IFERROR(Tabell19[[#This Row],[In-Kind Funding]]/(Tabell19[[#This Row],[WASP Funding]]+Tabell19[[#This Row],[In-Kind Funding]]),0)</f>
        <v>0</v>
      </c>
      <c r="K112" s="186"/>
    </row>
    <row r="113" spans="1:11" ht="15.75" hidden="1" customHeight="1" x14ac:dyDescent="0.25">
      <c r="A113" s="178"/>
      <c r="B113" s="187" t="str">
        <f>B5</f>
        <v/>
      </c>
      <c r="C113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3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3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3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3" s="188">
        <f>SUM(Tabell19[[#This Row],[Personnel]:[Operating expenses]])</f>
        <v>0</v>
      </c>
      <c r="H113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3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3" s="189">
        <f>IFERROR(Tabell19[[#This Row],[In-Kind Funding]]/(Tabell19[[#This Row],[WASP Funding]]+Tabell19[[#This Row],[In-Kind Funding]]),0)</f>
        <v>0</v>
      </c>
      <c r="K113" s="186"/>
    </row>
    <row r="114" spans="1:11" ht="15.75" hidden="1" customHeight="1" x14ac:dyDescent="0.25">
      <c r="A114" s="178"/>
      <c r="B114" s="187" t="str">
        <f>B6</f>
        <v/>
      </c>
      <c r="C114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4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4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4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4" s="188">
        <f>SUM(Tabell19[[#This Row],[Personnel]:[Operating expenses]])</f>
        <v>0</v>
      </c>
      <c r="H114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4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4" s="189">
        <f>IFERROR(Tabell19[[#This Row],[In-Kind Funding]]/(Tabell19[[#This Row],[WASP Funding]]+Tabell19[[#This Row],[In-Kind Funding]]),0)</f>
        <v>0</v>
      </c>
      <c r="K114" s="186"/>
    </row>
    <row r="115" spans="1:11" ht="15.75" hidden="1" customHeight="1" x14ac:dyDescent="0.25">
      <c r="A115" s="178"/>
      <c r="B115" s="187" t="str">
        <f>B7</f>
        <v/>
      </c>
      <c r="C115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5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5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5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5" s="188">
        <f>SUM(Tabell19[[#This Row],[Personnel]:[Operating expenses]])</f>
        <v>0</v>
      </c>
      <c r="H115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5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5" s="189">
        <f>IFERROR(Tabell19[[#This Row],[In-Kind Funding]]/(Tabell19[[#This Row],[WASP Funding]]+Tabell19[[#This Row],[In-Kind Funding]]),0)</f>
        <v>0</v>
      </c>
      <c r="K115" s="186"/>
    </row>
    <row r="116" spans="1:11" ht="15.75" hidden="1" customHeight="1" x14ac:dyDescent="0.25">
      <c r="A116" s="178"/>
      <c r="B116" s="187" t="str">
        <f>B8</f>
        <v/>
      </c>
      <c r="C116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6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6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6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6" s="188">
        <f>SUM(Tabell19[[#This Row],[Personnel]:[Operating expenses]])</f>
        <v>0</v>
      </c>
      <c r="H116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6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6" s="189">
        <f>IFERROR(Tabell19[[#This Row],[In-Kind Funding]]/(Tabell19[[#This Row],[WASP Funding]]+Tabell19[[#This Row],[In-Kind Funding]]),0)</f>
        <v>0</v>
      </c>
      <c r="K116" s="186"/>
    </row>
    <row r="117" spans="1:11" ht="15.75" hidden="1" customHeight="1" x14ac:dyDescent="0.25">
      <c r="A117" s="178"/>
      <c r="B117" s="187" t="str">
        <f>B9</f>
        <v/>
      </c>
      <c r="C117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7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7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7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7" s="188">
        <f>SUM(Tabell19[[#This Row],[Personnel]:[Operating expenses]])</f>
        <v>0</v>
      </c>
      <c r="H117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7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7" s="189">
        <f>IFERROR(Tabell19[[#This Row],[In-Kind Funding]]/(Tabell19[[#This Row],[WASP Funding]]+Tabell19[[#This Row],[In-Kind Funding]]),0)</f>
        <v>0</v>
      </c>
      <c r="K117" s="186"/>
    </row>
    <row r="118" spans="1:11" ht="15.75" hidden="1" customHeight="1" x14ac:dyDescent="0.25">
      <c r="A118" s="178"/>
      <c r="B118" s="187" t="str">
        <f>B10</f>
        <v/>
      </c>
      <c r="C118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8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8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8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8" s="188">
        <f>SUM(Tabell19[[#This Row],[Personnel]:[Operating expenses]])</f>
        <v>0</v>
      </c>
      <c r="H118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8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8" s="189">
        <f>IFERROR(Tabell19[[#This Row],[In-Kind Funding]]/(Tabell19[[#This Row],[WASP Funding]]+Tabell19[[#This Row],[In-Kind Funding]]),0)</f>
        <v>0</v>
      </c>
      <c r="K118" s="186"/>
    </row>
    <row r="119" spans="1:11" ht="15.75" hidden="1" customHeight="1" x14ac:dyDescent="0.25">
      <c r="A119" s="178"/>
      <c r="B119" s="187" t="str">
        <f>B11</f>
        <v/>
      </c>
      <c r="C119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19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19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19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19" s="188">
        <f>SUM(Tabell19[[#This Row],[Personnel]:[Operating expenses]])</f>
        <v>0</v>
      </c>
      <c r="H119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19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19" s="189">
        <f>IFERROR(Tabell19[[#This Row],[In-Kind Funding]]/(Tabell19[[#This Row],[WASP Funding]]+Tabell19[[#This Row],[In-Kind Funding]]),0)</f>
        <v>0</v>
      </c>
      <c r="K119" s="186"/>
    </row>
    <row r="120" spans="1:11" ht="15.75" hidden="1" customHeight="1" x14ac:dyDescent="0.25">
      <c r="A120" s="178"/>
      <c r="B120" s="187" t="str">
        <f>B12</f>
        <v/>
      </c>
      <c r="C120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0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0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0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0" s="188">
        <f>SUM(Tabell19[[#This Row],[Personnel]:[Operating expenses]])</f>
        <v>0</v>
      </c>
      <c r="H120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0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0" s="189">
        <f>IFERROR(Tabell19[[#This Row],[In-Kind Funding]]/(Tabell19[[#This Row],[WASP Funding]]+Tabell19[[#This Row],[In-Kind Funding]]),0)</f>
        <v>0</v>
      </c>
      <c r="K120" s="186"/>
    </row>
    <row r="121" spans="1:11" ht="15.75" hidden="1" customHeight="1" x14ac:dyDescent="0.25">
      <c r="A121" s="178"/>
      <c r="B121" s="187" t="str">
        <f>B13</f>
        <v/>
      </c>
      <c r="C121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1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1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1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1" s="188">
        <f>SUM(Tabell19[[#This Row],[Personnel]:[Operating expenses]])</f>
        <v>0</v>
      </c>
      <c r="H121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1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1" s="189">
        <f>IFERROR(Tabell19[[#This Row],[In-Kind Funding]]/(Tabell19[[#This Row],[WASP Funding]]+Tabell19[[#This Row],[In-Kind Funding]]),0)</f>
        <v>0</v>
      </c>
      <c r="K121" s="186"/>
    </row>
    <row r="122" spans="1:11" ht="15.75" hidden="1" customHeight="1" x14ac:dyDescent="0.25">
      <c r="A122" s="178"/>
      <c r="B122" s="187" t="str">
        <f>B14</f>
        <v/>
      </c>
      <c r="C122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2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2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2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2" s="188">
        <f>SUM(Tabell19[[#This Row],[Personnel]:[Operating expenses]])</f>
        <v>0</v>
      </c>
      <c r="H122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2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2" s="189">
        <f>IFERROR(Tabell19[[#This Row],[In-Kind Funding]]/(Tabell19[[#This Row],[WASP Funding]]+Tabell19[[#This Row],[In-Kind Funding]]),0)</f>
        <v>0</v>
      </c>
      <c r="K122" s="186"/>
    </row>
    <row r="123" spans="1:11" ht="15.75" hidden="1" customHeight="1" x14ac:dyDescent="0.25">
      <c r="A123" s="178"/>
      <c r="B123" s="187" t="str">
        <f t="shared" ref="B123:B130" si="2">B20</f>
        <v/>
      </c>
      <c r="C123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3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3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3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3" s="188">
        <f>SUM(Tabell19[[#This Row],[Personnel]:[Operating expenses]])</f>
        <v>0</v>
      </c>
      <c r="H123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3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3" s="189">
        <f>IFERROR(Tabell19[[#This Row],[In-Kind Funding]]/(Tabell19[[#This Row],[WASP Funding]]+Tabell19[[#This Row],[In-Kind Funding]]),0)</f>
        <v>0</v>
      </c>
      <c r="K123" s="186"/>
    </row>
    <row r="124" spans="1:11" ht="15.75" hidden="1" customHeight="1" x14ac:dyDescent="0.25">
      <c r="A124" s="178"/>
      <c r="B124" s="187" t="str">
        <f t="shared" si="2"/>
        <v/>
      </c>
      <c r="C124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4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4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4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4" s="188">
        <f>SUM(Tabell19[[#This Row],[Personnel]:[Operating expenses]])</f>
        <v>0</v>
      </c>
      <c r="H124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4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4" s="189">
        <f>IFERROR(Tabell19[[#This Row],[In-Kind Funding]]/(Tabell19[[#This Row],[WASP Funding]]+Tabell19[[#This Row],[In-Kind Funding]]),0)</f>
        <v>0</v>
      </c>
      <c r="K124" s="186"/>
    </row>
    <row r="125" spans="1:11" ht="15.75" hidden="1" customHeight="1" x14ac:dyDescent="0.25">
      <c r="A125" s="178"/>
      <c r="B125" s="187" t="str">
        <f t="shared" si="2"/>
        <v/>
      </c>
      <c r="C125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5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5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5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5" s="188">
        <f>SUM(Tabell19[[#This Row],[Personnel]:[Operating expenses]])</f>
        <v>0</v>
      </c>
      <c r="H125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5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5" s="189">
        <f>IFERROR(Tabell19[[#This Row],[In-Kind Funding]]/(Tabell19[[#This Row],[WASP Funding]]+Tabell19[[#This Row],[In-Kind Funding]]),0)</f>
        <v>0</v>
      </c>
      <c r="K125" s="186"/>
    </row>
    <row r="126" spans="1:11" ht="15.75" hidden="1" customHeight="1" x14ac:dyDescent="0.25">
      <c r="A126" s="178"/>
      <c r="B126" s="187" t="str">
        <f t="shared" si="2"/>
        <v/>
      </c>
      <c r="C126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6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6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6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6" s="188">
        <f>SUM(Tabell19[[#This Row],[Personnel]:[Operating expenses]])</f>
        <v>0</v>
      </c>
      <c r="H126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6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6" s="189">
        <f>IFERROR(Tabell19[[#This Row],[In-Kind Funding]]/(Tabell19[[#This Row],[WASP Funding]]+Tabell19[[#This Row],[In-Kind Funding]]),0)</f>
        <v>0</v>
      </c>
      <c r="K126" s="186"/>
    </row>
    <row r="127" spans="1:11" ht="15.75" hidden="1" customHeight="1" x14ac:dyDescent="0.25">
      <c r="A127" s="178"/>
      <c r="B127" s="187" t="str">
        <f t="shared" si="2"/>
        <v/>
      </c>
      <c r="C127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7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7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7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7" s="188">
        <f>SUM(Tabell19[[#This Row],[Personnel]:[Operating expenses]])</f>
        <v>0</v>
      </c>
      <c r="H127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7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7" s="189">
        <f>IFERROR(Tabell19[[#This Row],[In-Kind Funding]]/(Tabell19[[#This Row],[WASP Funding]]+Tabell19[[#This Row],[In-Kind Funding]]),0)</f>
        <v>0</v>
      </c>
      <c r="K127" s="186"/>
    </row>
    <row r="128" spans="1:11" ht="15.75" hidden="1" customHeight="1" x14ac:dyDescent="0.25">
      <c r="A128" s="178"/>
      <c r="B128" s="187" t="str">
        <f t="shared" si="2"/>
        <v/>
      </c>
      <c r="C128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8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8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8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8" s="188">
        <f>SUM(Tabell19[[#This Row],[Personnel]:[Operating expenses]])</f>
        <v>0</v>
      </c>
      <c r="H128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8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8" s="189">
        <f>IFERROR(Tabell19[[#This Row],[In-Kind Funding]]/(Tabell19[[#This Row],[WASP Funding]]+Tabell19[[#This Row],[In-Kind Funding]]),0)</f>
        <v>0</v>
      </c>
      <c r="K128" s="186"/>
    </row>
    <row r="129" spans="1:11" ht="15.75" hidden="1" customHeight="1" x14ac:dyDescent="0.25">
      <c r="A129" s="178"/>
      <c r="B129" s="187" t="str">
        <f t="shared" si="2"/>
        <v/>
      </c>
      <c r="C129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29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29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29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29" s="188">
        <f>SUM(Tabell19[[#This Row],[Personnel]:[Operating expenses]])</f>
        <v>0</v>
      </c>
      <c r="H129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29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29" s="189">
        <f>IFERROR(Tabell19[[#This Row],[In-Kind Funding]]/(Tabell19[[#This Row],[WASP Funding]]+Tabell19[[#This Row],[In-Kind Funding]]),0)</f>
        <v>0</v>
      </c>
      <c r="K129" s="186"/>
    </row>
    <row r="130" spans="1:11" ht="15.75" hidden="1" customHeight="1" x14ac:dyDescent="0.25">
      <c r="A130" s="178"/>
      <c r="B130" s="187" t="str">
        <f t="shared" si="2"/>
        <v/>
      </c>
      <c r="C130" s="188">
        <f>SUMIFS(WARAYear1[Personnel],WARAYear1[Organization],Tabell19[[#This Row],[Organization]])+SUMIFS(WARAYear2[Personnel],WARAYear2[Organization],Tabell19[[#This Row],[Organization]])+SUMIFS(WARAYear3[Personnel],WARAYear3[Organization],Tabell19[[#This Row],[Organization]])</f>
        <v>0</v>
      </c>
      <c r="D130" s="188">
        <f>SUMIFS(WARAYear1[Events],WARAYear1[Organization],Tabell19[[#This Row],[Organization]])+SUMIFS(WARAYear2[Events],WARAYear2[Organization],Tabell19[[#This Row],[Organization]])+SUMIFS(WARAYear3[Events],WARAYear3[Organization],Tabell19[[#This Row],[Organization]])</f>
        <v>0</v>
      </c>
      <c r="E130" s="188">
        <f>SUMIFS(WARAYear1[Capital investments (depreciation costs)],WARAYear1[Organization],Tabell19[[#This Row],[Organization]])+SUMIFS(WARAYear2[Capital investments (depreciation costs)],WARAYear2[Organization],Tabell19[[#This Row],[Organization]])+SUMIFS(WARAYear3[Capital investments (depreciation costs)],WARAYear3[Organization],Tabell19[[#This Row],[Organization]])</f>
        <v>0</v>
      </c>
      <c r="F130" s="188">
        <f>SUMIFS(WARAYear1[Operating expenses],WARAYear1[Organization],Tabell19[[#This Row],[Organization]])+SUMIFS(WARAYear2[Operating expenses],WARAYear2[Organization],Tabell19[[#This Row],[Organization]])+SUMIFS(WARAYear3[Operating expenses],WARAYear3[Organization],Tabell19[[#This Row],[Organization]])</f>
        <v>0</v>
      </c>
      <c r="G130" s="188">
        <f>SUM(Tabell19[[#This Row],[Personnel]:[Operating expenses]])</f>
        <v>0</v>
      </c>
      <c r="H130" s="188">
        <f>SUMIFS(WARAYear1[WASP funding],WARAYear1[Organization],Tabell19[[#This Row],[Organization]])+SUMIFS(WARAYear2[WASP funding],WARAYear2[Organization],Tabell19[[#This Row],[Organization]])+SUMIFS(WARAYear3[WASP funding],WARAYear3[Organization],Tabell19[[#This Row],[Organization]])</f>
        <v>0</v>
      </c>
      <c r="I130" s="188">
        <f>SUMIFS(WARAYear1[In-Kind funding],WARAYear1[Organization],Tabell19[[#This Row],[Organization]])+SUMIFS(WARAYear2[In-Kind funding],WARAYear2[Organization],Tabell19[[#This Row],[Organization]])+SUMIFS(WARAYear3[In-Kind funding],WARAYear3[Organization],Tabell19[[#This Row],[Organization]])</f>
        <v>0</v>
      </c>
      <c r="J130" s="189">
        <f>IFERROR(Tabell19[[#This Row],[In-Kind Funding]]/(Tabell19[[#This Row],[WASP Funding]]+Tabell19[[#This Row],[In-Kind Funding]]),0)</f>
        <v>0</v>
      </c>
      <c r="K130" s="186"/>
    </row>
    <row r="131" spans="1:11" ht="15.75" hidden="1" customHeight="1" x14ac:dyDescent="0.25">
      <c r="A131" s="178"/>
      <c r="B131" s="190" t="s">
        <v>15</v>
      </c>
      <c r="C131" s="191">
        <f>SUBTOTAL(109,Tabell19[Personnel])</f>
        <v>0</v>
      </c>
      <c r="D131" s="191">
        <f>SUBTOTAL(109,Tabell19[Events])</f>
        <v>0</v>
      </c>
      <c r="E131" s="191">
        <f>SUBTOTAL(109,Tabell19[Capital investments (depreciation costs)])</f>
        <v>0</v>
      </c>
      <c r="F131" s="191">
        <f>SUBTOTAL(109,Tabell19[Operating expenses])</f>
        <v>0</v>
      </c>
      <c r="G131" s="192">
        <f>SUBTOTAL(109,Tabell19[Total costs])</f>
        <v>0</v>
      </c>
      <c r="H131" s="192">
        <f>SUBTOTAL(109,Tabell19[WASP Funding])</f>
        <v>0</v>
      </c>
      <c r="I131" s="192">
        <f>SUBTOTAL(109,Tabell19[In-Kind Funding])</f>
        <v>0</v>
      </c>
      <c r="J131" s="193">
        <f>IFERROR(Tabell19[[#Totals],[In-Kind Funding]]/(Tabell19[[#Totals],[WASP Funding]]+Tabell19[[#Totals],[In-Kind Funding]]),0)</f>
        <v>0</v>
      </c>
      <c r="K131" s="186"/>
    </row>
    <row r="132" spans="1:11" ht="20.100000000000001" hidden="1" customHeight="1" x14ac:dyDescent="0.25">
      <c r="A132" s="178"/>
      <c r="B132" s="194"/>
      <c r="C132" s="194"/>
      <c r="D132" s="194"/>
      <c r="E132" s="229" t="s">
        <v>155</v>
      </c>
      <c r="F132" s="230"/>
      <c r="G132" s="231"/>
      <c r="H132" s="173">
        <f>H29</f>
        <v>0</v>
      </c>
      <c r="I132" s="195" t="s">
        <v>145</v>
      </c>
      <c r="J132" s="194"/>
      <c r="K132" s="186"/>
    </row>
    <row r="133" spans="1:11" ht="20.45" hidden="1" customHeight="1" x14ac:dyDescent="0.3">
      <c r="A133" s="178"/>
      <c r="B133" s="194"/>
      <c r="C133" s="194"/>
      <c r="D133" s="194"/>
      <c r="E133" s="237" t="s">
        <v>152</v>
      </c>
      <c r="F133" s="237"/>
      <c r="G133" s="237"/>
      <c r="H133" s="153">
        <f>H30+H66+H97</f>
        <v>0</v>
      </c>
      <c r="I133" s="205" t="str">
        <f>IF(H133&gt;12000000,"Base Funding limit for 3 years is 12mkr.","")</f>
        <v/>
      </c>
      <c r="J133" s="194"/>
      <c r="K133" s="186"/>
    </row>
    <row r="134" spans="1:11" ht="19.5" hidden="1" customHeight="1" x14ac:dyDescent="0.3">
      <c r="A134" s="178"/>
      <c r="B134" s="194"/>
      <c r="C134" s="194"/>
      <c r="D134" s="194"/>
      <c r="E134" s="238" t="s">
        <v>149</v>
      </c>
      <c r="F134" s="239"/>
      <c r="G134" s="240"/>
      <c r="H134" s="154">
        <f>H31</f>
        <v>0</v>
      </c>
      <c r="I134" s="194"/>
      <c r="J134" s="194"/>
      <c r="K134" s="186"/>
    </row>
    <row r="135" spans="1:11" ht="15.75" hidden="1" customHeight="1" thickBot="1" x14ac:dyDescent="0.3">
      <c r="A135" s="178"/>
      <c r="B135" s="194"/>
      <c r="C135" s="194"/>
      <c r="D135" s="194"/>
      <c r="E135" s="194"/>
      <c r="F135" s="194"/>
      <c r="G135" s="194"/>
      <c r="H135" s="194"/>
      <c r="I135" s="194"/>
      <c r="J135" s="194"/>
      <c r="K135" s="186"/>
    </row>
    <row r="136" spans="1:11" ht="24" hidden="1" customHeight="1" thickBot="1" x14ac:dyDescent="0.35">
      <c r="A136" s="178"/>
      <c r="B136" s="194"/>
      <c r="C136" s="194"/>
      <c r="D136" s="194"/>
      <c r="E136" s="235" t="s">
        <v>151</v>
      </c>
      <c r="F136" s="236"/>
      <c r="G136" s="236"/>
      <c r="H136" s="170">
        <f>H132+H133+H134</f>
        <v>0</v>
      </c>
      <c r="I136" s="194"/>
      <c r="J136" s="194"/>
      <c r="K136" s="186"/>
    </row>
    <row r="137" spans="1:11" ht="15.75" hidden="1" customHeight="1" thickBot="1" x14ac:dyDescent="0.3">
      <c r="A137" s="196"/>
      <c r="B137" s="197"/>
      <c r="C137" s="197"/>
      <c r="D137" s="197"/>
      <c r="E137" s="197"/>
      <c r="F137" s="197"/>
      <c r="G137" s="197"/>
      <c r="H137" s="197"/>
      <c r="I137" s="197"/>
      <c r="J137" s="197"/>
      <c r="K137" s="198"/>
    </row>
    <row r="138" spans="1:11" ht="15.75" hidden="1" customHeight="1" x14ac:dyDescent="0.25">
      <c r="H138" s="199">
        <f>H29+H30+H31+H66+H97-H136</f>
        <v>0</v>
      </c>
      <c r="I138" s="200" t="s">
        <v>154</v>
      </c>
    </row>
    <row r="139" spans="1:11" ht="15.75" hidden="1" customHeight="1" x14ac:dyDescent="0.25"/>
    <row r="140" spans="1:11" ht="15.75" customHeight="1" x14ac:dyDescent="0.25"/>
    <row r="141" spans="1:11" ht="15.75" customHeight="1" x14ac:dyDescent="0.25"/>
    <row r="142" spans="1:11" ht="15.75" customHeight="1" x14ac:dyDescent="0.25"/>
    <row r="143" spans="1:11" ht="15.75" customHeight="1" x14ac:dyDescent="0.25"/>
    <row r="144" spans="1:11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sheetProtection algorithmName="SHA-512" hashValue="zQXSg0TrhIfWICO9CMSMsrLxxpR8hulEvbt/Xa6uFshMnxXH9W6LrXuZog6ESWOoMbRLm51RAkFpitrkPlR2Pw==" saltValue="hI8vUbdXWUqTv5eFhROL/A==" spinCount="100000" sheet="1" scenarios="1" formatColumns="0" formatRows="0" sort="0" autoFilter="0"/>
  <mergeCells count="10">
    <mergeCell ref="E29:G29"/>
    <mergeCell ref="E132:G132"/>
    <mergeCell ref="E30:G30"/>
    <mergeCell ref="E66:G66"/>
    <mergeCell ref="E136:G136"/>
    <mergeCell ref="E133:G133"/>
    <mergeCell ref="E97:G97"/>
    <mergeCell ref="E33:G33"/>
    <mergeCell ref="E31:G31"/>
    <mergeCell ref="E134:G134"/>
  </mergeCells>
  <phoneticPr fontId="31" type="noConversion"/>
  <conditionalFormatting sqref="H1">
    <cfRule type="expression" dxfId="32" priority="11">
      <formula>$H$1&gt;0</formula>
    </cfRule>
  </conditionalFormatting>
  <conditionalFormatting sqref="H30">
    <cfRule type="expression" dxfId="31" priority="7">
      <formula>H30&gt;4000000</formula>
    </cfRule>
  </conditionalFormatting>
  <conditionalFormatting sqref="H66">
    <cfRule type="expression" dxfId="30" priority="3">
      <formula>H66&gt;4000000</formula>
    </cfRule>
  </conditionalFormatting>
  <conditionalFormatting sqref="H97:H106">
    <cfRule type="expression" dxfId="29" priority="4">
      <formula>H97&gt;4000000</formula>
    </cfRule>
  </conditionalFormatting>
  <conditionalFormatting sqref="H133">
    <cfRule type="expression" dxfId="28" priority="1">
      <formula>H133&gt;12000000</formula>
    </cfRule>
  </conditionalFormatting>
  <conditionalFormatting sqref="H138">
    <cfRule type="cellIs" dxfId="27" priority="2" operator="greaterThan">
      <formula>0</formula>
    </cfRule>
  </conditionalFormatting>
  <conditionalFormatting sqref="I3:I27">
    <cfRule type="expression" dxfId="26" priority="8">
      <formula>AND(N3="Publicly funded actor", I3&gt;20%)</formula>
    </cfRule>
    <cfRule type="expression" dxfId="25" priority="24">
      <formula>AND(N3="Company", I3&gt;75%)</formula>
    </cfRule>
    <cfRule type="expression" dxfId="24" priority="25">
      <formula>AND(N3="University",I3&gt;30%)</formula>
    </cfRule>
  </conditionalFormatting>
  <conditionalFormatting sqref="I40:I64">
    <cfRule type="expression" dxfId="23" priority="27">
      <formula>AND(N40="Company", I40&gt;75%)</formula>
    </cfRule>
    <cfRule type="expression" dxfId="22" priority="28">
      <formula>AND(N40="University",I40&gt;30%)</formula>
    </cfRule>
  </conditionalFormatting>
  <conditionalFormatting sqref="I71:I95">
    <cfRule type="expression" dxfId="21" priority="29">
      <formula>AND(N71="Company", I71&gt;75%)</formula>
    </cfRule>
    <cfRule type="expression" dxfId="20" priority="30">
      <formula>AND(N71="University",I71&gt;30%)</formula>
    </cfRule>
  </conditionalFormatting>
  <conditionalFormatting sqref="K28 K65 K96">
    <cfRule type="cellIs" dxfId="19" priority="5" operator="lessThan">
      <formula>0.5</formula>
    </cfRule>
    <cfRule type="cellIs" dxfId="18" priority="6" operator="greaterThanOrEqual">
      <formula>0.5</formula>
    </cfRule>
  </conditionalFormatting>
  <conditionalFormatting sqref="L3:L27">
    <cfRule type="expression" dxfId="17" priority="26">
      <formula>AND(N3="Company", OR(L3&lt;0.1, L3&gt;0.75))</formula>
    </cfRule>
  </conditionalFormatting>
  <conditionalFormatting sqref="L40:L64">
    <cfRule type="expression" dxfId="16" priority="9">
      <formula>AND(Q40="Publicly funded actor", L40&gt;20%)</formula>
    </cfRule>
    <cfRule type="expression" dxfId="15" priority="21">
      <formula>AND(N40="Company", OR(L40&lt;0.1, L40&gt;0.75))</formula>
    </cfRule>
  </conditionalFormatting>
  <conditionalFormatting sqref="L71:L95">
    <cfRule type="expression" dxfId="14" priority="10">
      <formula>AND(Q71="Publicly funded actor", L71&gt;20%)</formula>
    </cfRule>
    <cfRule type="expression" dxfId="13" priority="16">
      <formula>AND(N71="Company", OR(L71&lt;0.1, L71&gt;0.75))</formula>
    </cfRule>
  </conditionalFormatting>
  <dataValidations count="2">
    <dataValidation allowBlank="1" showInputMessage="1" showErrorMessage="1" promptTitle="Fyll i" sqref="C40:F64" xr:uid="{66EABDA4-73D7-4821-A71E-BA4BBB4249A2}"/>
    <dataValidation allowBlank="1" showInputMessage="1" showErrorMessage="1" errorTitle="Budget Limit Exceeded" error="The Base Funding limit is 4mkr + Open Events. Please reallocate activitities to TOP OFF funding." sqref="H30" xr:uid="{41462006-E7CD-4424-98CC-67891EC33F05}"/>
  </dataValidations>
  <pageMargins left="0.7" right="0.7" top="0.75" bottom="0.75" header="0" footer="0"/>
  <pageSetup paperSize="9" orientation="portrait"/>
  <headerFooter>
    <oddHeader>&amp;R000000 Begränsad delning#_x000D_</oddHeader>
  </headerFooter>
  <tableParts count="4">
    <tablePart r:id="rId1"/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3BA80A-B430-4EEB-9CB8-46F287C9C147}">
          <x14:formula1>
            <xm:f>'DATA (DÖLJ)'!$E$2:$E$9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F502-2B88-4A83-9B01-CA969FB3801A}">
  <sheetPr>
    <tabColor rgb="FFFF0000"/>
  </sheetPr>
  <dimension ref="A1:N52"/>
  <sheetViews>
    <sheetView zoomScaleNormal="100" workbookViewId="0">
      <selection activeCell="I9" sqref="I9"/>
    </sheetView>
  </sheetViews>
  <sheetFormatPr defaultRowHeight="15" x14ac:dyDescent="0.25"/>
  <cols>
    <col min="1" max="1" width="38" bestFit="1" customWidth="1"/>
    <col min="2" max="2" width="37.85546875" customWidth="1"/>
    <col min="3" max="3" width="36.85546875" customWidth="1"/>
    <col min="4" max="4" width="13.140625" customWidth="1"/>
    <col min="5" max="5" width="15" customWidth="1"/>
    <col min="6" max="6" width="9.140625" customWidth="1"/>
    <col min="7" max="7" width="10.42578125" customWidth="1"/>
    <col min="8" max="11" width="10.28515625" customWidth="1"/>
  </cols>
  <sheetData>
    <row r="1" spans="1:14" x14ac:dyDescent="0.25">
      <c r="A1" s="8" t="s">
        <v>31</v>
      </c>
      <c r="B1" s="8" t="s">
        <v>20</v>
      </c>
      <c r="C1" s="8" t="s">
        <v>1</v>
      </c>
      <c r="E1" s="8" t="s">
        <v>127</v>
      </c>
      <c r="G1" s="8" t="s">
        <v>131</v>
      </c>
    </row>
    <row r="2" spans="1:14" x14ac:dyDescent="0.25">
      <c r="A2" s="25" t="s">
        <v>21</v>
      </c>
      <c r="B2" s="3" t="s">
        <v>94</v>
      </c>
      <c r="C2" s="25" t="s">
        <v>32</v>
      </c>
      <c r="E2" s="144" t="s">
        <v>128</v>
      </c>
      <c r="G2" t="s">
        <v>132</v>
      </c>
    </row>
    <row r="3" spans="1:14" x14ac:dyDescent="0.25">
      <c r="A3" s="4" t="s">
        <v>22</v>
      </c>
      <c r="B3" s="62" t="s">
        <v>22</v>
      </c>
      <c r="C3" s="4" t="s">
        <v>22</v>
      </c>
      <c r="E3">
        <v>2026</v>
      </c>
      <c r="G3" s="147" t="s">
        <v>22</v>
      </c>
    </row>
    <row r="4" spans="1:14" x14ac:dyDescent="0.25">
      <c r="A4" s="10" t="s">
        <v>27</v>
      </c>
      <c r="B4" s="144" t="s">
        <v>123</v>
      </c>
      <c r="C4" s="4" t="s">
        <v>18</v>
      </c>
      <c r="E4">
        <v>2027</v>
      </c>
      <c r="F4" s="1"/>
      <c r="G4" t="s">
        <v>133</v>
      </c>
      <c r="H4" s="1"/>
      <c r="I4" s="1"/>
      <c r="J4" s="1"/>
      <c r="K4" s="1"/>
      <c r="L4" s="1"/>
      <c r="N4" s="1"/>
    </row>
    <row r="5" spans="1:14" x14ac:dyDescent="0.25">
      <c r="A5" s="4" t="s">
        <v>23</v>
      </c>
      <c r="B5" s="62" t="s">
        <v>96</v>
      </c>
      <c r="C5" s="4" t="s">
        <v>19</v>
      </c>
      <c r="E5">
        <v>2028</v>
      </c>
      <c r="G5" s="94" t="s">
        <v>134</v>
      </c>
    </row>
    <row r="6" spans="1:14" x14ac:dyDescent="0.25">
      <c r="A6" s="4" t="s">
        <v>25</v>
      </c>
      <c r="E6">
        <v>2029</v>
      </c>
    </row>
    <row r="7" spans="1:14" x14ac:dyDescent="0.25">
      <c r="A7" s="4" t="s">
        <v>24</v>
      </c>
      <c r="B7" s="144" t="s">
        <v>126</v>
      </c>
      <c r="C7" s="25" t="s">
        <v>33</v>
      </c>
      <c r="E7">
        <v>2030</v>
      </c>
    </row>
    <row r="8" spans="1:14" x14ac:dyDescent="0.25">
      <c r="A8" s="4" t="s">
        <v>26</v>
      </c>
      <c r="B8" s="76" t="s">
        <v>22</v>
      </c>
      <c r="C8" s="4" t="s">
        <v>22</v>
      </c>
      <c r="E8">
        <v>2031</v>
      </c>
    </row>
    <row r="9" spans="1:14" x14ac:dyDescent="0.25">
      <c r="A9" s="4"/>
      <c r="B9" s="76" t="s">
        <v>99</v>
      </c>
      <c r="C9" s="76" t="s">
        <v>105</v>
      </c>
      <c r="E9">
        <v>2032</v>
      </c>
    </row>
    <row r="10" spans="1:14" x14ac:dyDescent="0.25">
      <c r="A10" s="44" t="s">
        <v>87</v>
      </c>
      <c r="B10" s="144" t="s">
        <v>30</v>
      </c>
      <c r="C10" s="4" t="s">
        <v>35</v>
      </c>
    </row>
    <row r="11" spans="1:14" x14ac:dyDescent="0.25">
      <c r="A11" s="44" t="s">
        <v>22</v>
      </c>
      <c r="B11" s="4" t="s">
        <v>7</v>
      </c>
      <c r="C11" s="76" t="s">
        <v>101</v>
      </c>
    </row>
    <row r="12" spans="1:14" x14ac:dyDescent="0.25">
      <c r="A12" s="44" t="s">
        <v>86</v>
      </c>
      <c r="B12" s="76" t="s">
        <v>98</v>
      </c>
      <c r="C12" s="76" t="s">
        <v>36</v>
      </c>
    </row>
    <row r="13" spans="1:14" x14ac:dyDescent="0.25">
      <c r="A13" s="44" t="s">
        <v>85</v>
      </c>
      <c r="B13" s="4"/>
      <c r="C13" s="79" t="s">
        <v>11</v>
      </c>
    </row>
    <row r="14" spans="1:14" x14ac:dyDescent="0.25">
      <c r="A14" s="144" t="s">
        <v>125</v>
      </c>
      <c r="B14" s="62" t="s">
        <v>95</v>
      </c>
      <c r="C14" s="76" t="s">
        <v>37</v>
      </c>
    </row>
    <row r="15" spans="1:14" x14ac:dyDescent="0.25">
      <c r="A15" s="44"/>
      <c r="B15" s="127" t="s">
        <v>22</v>
      </c>
      <c r="C15" s="76" t="s">
        <v>107</v>
      </c>
    </row>
    <row r="16" spans="1:14" x14ac:dyDescent="0.25">
      <c r="A16" s="4"/>
      <c r="B16" s="73" t="s">
        <v>29</v>
      </c>
      <c r="C16" s="76" t="s">
        <v>34</v>
      </c>
    </row>
    <row r="17" spans="1:7" x14ac:dyDescent="0.25">
      <c r="A17" s="22" t="s">
        <v>46</v>
      </c>
      <c r="B17" s="127" t="s">
        <v>117</v>
      </c>
      <c r="C17" s="76" t="s">
        <v>100</v>
      </c>
    </row>
    <row r="18" spans="1:7" x14ac:dyDescent="0.25">
      <c r="A18" s="22" t="s">
        <v>54</v>
      </c>
      <c r="B18" s="4"/>
      <c r="C18" s="5"/>
    </row>
    <row r="19" spans="1:7" x14ac:dyDescent="0.25">
      <c r="A19" s="22" t="s">
        <v>47</v>
      </c>
      <c r="B19" s="76" t="s">
        <v>22</v>
      </c>
    </row>
    <row r="20" spans="1:7" x14ac:dyDescent="0.25">
      <c r="A20" s="144" t="s">
        <v>122</v>
      </c>
      <c r="B20" s="76" t="s">
        <v>106</v>
      </c>
      <c r="C20" s="25" t="s">
        <v>58</v>
      </c>
    </row>
    <row r="21" spans="1:7" x14ac:dyDescent="0.25">
      <c r="A21" s="22" t="s">
        <v>48</v>
      </c>
      <c r="C21" s="25" t="s">
        <v>22</v>
      </c>
      <c r="F21" s="3"/>
    </row>
    <row r="22" spans="1:7" x14ac:dyDescent="0.25">
      <c r="A22" s="22" t="s">
        <v>49</v>
      </c>
      <c r="C22" s="25" t="s">
        <v>57</v>
      </c>
      <c r="F22" s="10"/>
      <c r="G22" s="3"/>
    </row>
    <row r="23" spans="1:7" x14ac:dyDescent="0.25">
      <c r="A23" s="22" t="s">
        <v>50</v>
      </c>
      <c r="C23" s="25" t="s">
        <v>59</v>
      </c>
      <c r="F23" s="10"/>
    </row>
    <row r="24" spans="1:7" x14ac:dyDescent="0.25">
      <c r="A24" s="22" t="s">
        <v>51</v>
      </c>
      <c r="C24" s="25" t="s">
        <v>60</v>
      </c>
      <c r="F24" s="10"/>
    </row>
    <row r="25" spans="1:7" x14ac:dyDescent="0.25">
      <c r="A25" s="22" t="s">
        <v>52</v>
      </c>
      <c r="C25" s="25" t="s">
        <v>61</v>
      </c>
    </row>
    <row r="26" spans="1:7" x14ac:dyDescent="0.25">
      <c r="A26" s="22" t="s">
        <v>53</v>
      </c>
      <c r="C26" s="25" t="s">
        <v>62</v>
      </c>
    </row>
    <row r="27" spans="1:7" x14ac:dyDescent="0.25">
      <c r="C27" s="25" t="s">
        <v>63</v>
      </c>
    </row>
    <row r="28" spans="1:7" x14ac:dyDescent="0.25">
      <c r="C28" s="25" t="s">
        <v>64</v>
      </c>
    </row>
    <row r="29" spans="1:7" x14ac:dyDescent="0.25">
      <c r="C29" s="25" t="s">
        <v>65</v>
      </c>
    </row>
    <row r="30" spans="1:7" x14ac:dyDescent="0.25">
      <c r="A30" s="4"/>
      <c r="C30" s="25" t="s">
        <v>66</v>
      </c>
    </row>
    <row r="31" spans="1:7" x14ac:dyDescent="0.25">
      <c r="A31" s="3"/>
      <c r="C31" s="25" t="s">
        <v>67</v>
      </c>
    </row>
    <row r="32" spans="1:7" x14ac:dyDescent="0.25">
      <c r="A32" s="4"/>
      <c r="C32" s="25" t="s">
        <v>68</v>
      </c>
    </row>
    <row r="33" spans="1:3" x14ac:dyDescent="0.25">
      <c r="A33" s="4"/>
      <c r="C33" s="25" t="s">
        <v>69</v>
      </c>
    </row>
    <row r="34" spans="1:3" x14ac:dyDescent="0.25">
      <c r="A34" s="4"/>
      <c r="C34" s="25"/>
    </row>
    <row r="52" spans="3:3" x14ac:dyDescent="0.25">
      <c r="C52" s="4"/>
    </row>
  </sheetData>
  <sheetProtection algorithmName="SHA-512" hashValue="MzdeHZyzA6uTL0Th8p/3jJH7zMFQXDEmBpnZ3dNMI9HMRSbrJi8AZLjqxVGwzfG1LgfGJZWNLuJCWbKDmkwKtg==" saltValue="3vfdd8sC2I0s/kG7SPlEmQ==" spinCount="100000" sheet="1" scenarios="1" formatColumns="0" formatRows="0" sort="0" autoFilter="0"/>
  <phoneticPr fontId="31" type="noConversion"/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2 0 3 8 b b b 3 - 8 a d f - 4 b 4 1 - 8 8 f 0 - 8 9 f 9 7 6 3 d 0 9 a a "   x m l n s = " h t t p : / / s c h e m a s . m i c r o s o f t . c o m / D a t a M a s h u p " > A A A A A G U E A A B Q S w M E F A A C A A g A i X D T W u 4 v n K m k A A A A 9 g A A A B I A H A B D b 2 5 m a W c v U G F j a 2 F n Z S 5 4 b W w g o h g A K K A U A A A A A A A A A A A A A A A A A A A A A A A A A A A A h Y 9 N D o I w G E S v Q r q n P 2 D U k I + y c C u J C d G 4 b W q F R i i G F s v d X H g k r y B G U X c u 5 8 1 b z N y v N 8 i G p g 4 u q r O 6 N S l i m K J A G d k e t C l T 1 L t j u E Q Z h 4 2 Q J 1 G q Y J S N T Q Z 7 S F H l 3 D k h x H u P f Y z b r i Q R p Y z s 8 3 U h K 9 U I 9 J H 1 f z n U x j p h p E I c d q 8 x P M J s F m O 2 m G M K Z I K Q a / M V o n H v s / 2 B s O p r 1 3 e K K x N u C y B T B P L + w B 9 Q S w M E F A A C A A g A i X D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l w 0 1 p t e L G + X w E A A A U D A A A T A B w A R m 9 y b X V s Y X M v U 2 V j d G l v b j E u b S C i G A A o o B Q A A A A A A A A A A A A A A A A A A A A A A A A A A A B 9 k E t u w j A U R e e R s o c n V 5 W S K k J E H S I G F L W T f q i A i g F i Y M g j W D g 2 c g y F R p l 1 K a y h G 8 j G c J q 2 S V o a D 2 z J n 3 O u b 4 w L z a S A U b H 6 H d u y r X h F F Q Y w U C E V 7 I 3 m B z F 0 g a O 2 L T D j P j t y T s 3 O 7 X 6 B v N X f K o V C T 6 R a z 6 V c O 2 4 y f a I R d k k N Q G b p t C + F N j d n X s G 5 I N m 7 C B Q N Q B 8 2 x P D G d M 6 x N V Z U x E u p o r 7 k 2 0 i M D x u M n c L p J Q k x E G H S m o C y x v d y C o L G v U 4 9 S E j + r r a Z u j / e O 8 a 1 Q m N G y C d V y k f I D X w o X 2 O n H s 8 D p I s V O N O c O z P 3 y Y t g O 1 Q x 0 w f i l u g b q b S m o a C w / o x f h Q 8 x k j s s v p X z / 8 T w v m J X o g 6 i I P v Y 6 P M 4 Y X o u c W f U z Y V V v 1 C t 5 y E 7 h i F o x j l g i K I 0 9 o K g 0 D n n g h n g I 9 3 D d f s S 5 B K 0 1 J T D p D d 6 h u V W B E y E 3 x 3 6 7 S u / 3 d S Y / 3 9 l v 6 O Z x p q d q W t b T D S 5 O i d Q S w E C L Q A U A A I A C A C J c N N a 7 i + c q a Q A A A D 2 A A A A E g A A A A A A A A A A A A A A A A A A A A A A Q 2 9 u Z m l n L 1 B h Y 2 t h Z 2 U u e G 1 s U E s B A i 0 A F A A C A A g A i X D T W g / K 6 a u k A A A A 6 Q A A A B M A A A A A A A A A A A A A A A A A 8 A A A A F t D b 2 5 0 Z W 5 0 X 1 R 5 c G V z X S 5 4 b W x Q S w E C L Q A U A A I A C A C J c N N a b X i x v l 8 B A A A F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y C w A A A A A A A F A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c m d h b m l 6 Y X R p b 2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U 3 N z B j N D g t Z G R h N C 0 0 M m R k L W I z M W E t N D k 2 N G Q 4 Z D I w N G E 4 I i A v P j x F b n R y e S B U e X B l P S J O Y X Z p Z 2 F 0 a W 9 u U 3 R l c E 5 h b W U i I F Z h b H V l P S J z T m F 2 a W d l c m l u Z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5 V D E x O j E 3 O j I 0 L j I 3 M D U 3 N j B a I i A v P j x F b n R y e S B U e X B l P S J G a W x s Q 2 9 s d W 1 u V H l w Z X M i I F Z h b H V l P S J z Q m c 9 P S I g L z 4 8 R W 5 0 c n k g V H l w Z T 0 i R m l s b E N v b H V t b k 5 h b W V z I i B W Y W x 1 Z T 0 i c 1 s m c X V v d D t V b m l 2 Z X J z a X R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J n Y W 5 p e m F 0 a W 9 u c y 9 B d X R v U m V t b 3 Z l Z E N v b H V t b n M x L n t V b m l 2 Z X J z a X R 5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9 y Z 2 F u a X p h d G l v b n M v Q X V 0 b 1 J l b W 9 2 Z W R D b 2 x 1 b W 5 z M S 5 7 V W 5 p d m V y c 2 l 0 e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3 J n Y W 5 p e m F 0 a W 9 u c y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n Y W 5 p e m F 0 a W 9 u c y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y Z 2 F u a X p h d G l v b n M v R m l s d H J l c m F k Z S U y M H J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n Y W 5 p e m F 0 a W 9 u c y 9 C b 3 J 0 d G F n b m E l M j B r b 2 x 1 b W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y Z 2 F u a X p h d G l v b n M v T 2 1 k J U M z J U I 2 c H R h J T I w a 2 9 s d W 1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m d h b m l 6 Y X R p b 2 5 z L 0 w l Q z M l Q T R n Z y U y M H R p b G w l M j B l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n Y W 5 p e m F 0 a W 9 u c y 9 C b 3 J 0 d G F n b m E l M j B r b 2 x 1 b W 5 l c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w J 1 b V a e V E K B Z y k W U Q x a H w A A A A A C A A A A A A A Q Z g A A A A E A A C A A A A B h 7 w I N 1 g J D o Z W E v P f / B G f y h / 2 9 S 9 K o v 1 + L Z 5 v p X H O H i g A A A A A O g A A A A A I A A C A A A A D x 8 M M p W 3 d R 1 p 8 M K K U L w h 3 k o T s c v T B a m Q v A F v q k a m 9 3 2 l A A A A C F K 4 6 h S N r 1 F 3 + n p 9 s Q + F K J e f 0 S Q t / D 6 X c w r N r T h 3 K G P g j y m 0 5 m K P A I x k C w h n + A r L M T o S M 7 f t h Q / 3 C P K R u d u A a n 8 t u U B M D z R A F g + U 0 Y q v w q 2 U A A A A D J w P 9 j q R 9 N 6 5 V r 6 x S b A y h H N n v Z d H C c Y e Z V o Z z 1 l j u E W + q 0 0 U V U Y r D H / / L 6 O l V e 3 e 7 K e o z J x S E r B L + 3 0 m C N D / D x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602241-0f62-4611-b64c-b625928651ae">
      <Terms xmlns="http://schemas.microsoft.com/office/infopath/2007/PartnerControls"/>
    </lcf76f155ced4ddcb4097134ff3c332f>
    <TaxCatchAll xmlns="61ce3982-0338-4f45-acc5-4a087345462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737071B229F54F8DA7CC68F2B5156F" ma:contentTypeVersion="11" ma:contentTypeDescription="Skapa ett nytt dokument." ma:contentTypeScope="" ma:versionID="bee9ef3947d9f41843334f2d87575538">
  <xsd:schema xmlns:xsd="http://www.w3.org/2001/XMLSchema" xmlns:xs="http://www.w3.org/2001/XMLSchema" xmlns:p="http://schemas.microsoft.com/office/2006/metadata/properties" xmlns:ns2="04602241-0f62-4611-b64c-b625928651ae" xmlns:ns3="61ce3982-0338-4f45-acc5-4a0873454627" targetNamespace="http://schemas.microsoft.com/office/2006/metadata/properties" ma:root="true" ma:fieldsID="97fa2e74a7da979a1f2d5f7ae48e7df6" ns2:_="" ns3:_="">
    <xsd:import namespace="04602241-0f62-4611-b64c-b625928651ae"/>
    <xsd:import namespace="61ce3982-0338-4f45-acc5-4a0873454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2241-0f62-4611-b64c-b62592865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efd87c23-3b26-4c21-8b68-2b7267113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e3982-0338-4f45-acc5-4a087345462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ff31193-e729-4512-bdf4-bd6ca0542a4b}" ma:internalName="TaxCatchAll" ma:showField="CatchAllData" ma:web="61ce3982-0338-4f45-acc5-4a0873454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084CA2-9D51-4C4A-A122-915561D539F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E985CAE-C273-4C74-9BC7-CD6B67C4DC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14FB0-B3BB-4BC0-B045-69DC6B4DEC45}">
  <ds:schemaRefs>
    <ds:schemaRef ds:uri="http://schemas.microsoft.com/office/2006/metadata/properties"/>
    <ds:schemaRef ds:uri="http://schemas.microsoft.com/office/infopath/2007/PartnerControls"/>
    <ds:schemaRef ds:uri="04602241-0f62-4611-b64c-b625928651ae"/>
    <ds:schemaRef ds:uri="61ce3982-0338-4f45-acc5-4a0873454627"/>
    <ds:schemaRef ds:uri="b1b62f87-1fbe-46e3-8000-686f21967264"/>
    <ds:schemaRef ds:uri="2174ca1c-e6a1-47cb-a001-1100258be397"/>
  </ds:schemaRefs>
</ds:datastoreItem>
</file>

<file path=customXml/itemProps4.xml><?xml version="1.0" encoding="utf-8"?>
<ds:datastoreItem xmlns:ds="http://schemas.openxmlformats.org/officeDocument/2006/customXml" ds:itemID="{A1D5EF31-EF58-4F63-90F2-5F7E972A2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02241-0f62-4611-b64c-b625928651ae"/>
    <ds:schemaRef ds:uri="61ce3982-0338-4f45-acc5-4a0873454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2</vt:i4>
      </vt:variant>
    </vt:vector>
  </HeadingPairs>
  <TitlesOfParts>
    <vt:vector size="8" baseType="lpstr">
      <vt:lpstr>START HERE</vt:lpstr>
      <vt:lpstr>1. Personnel year 1</vt:lpstr>
      <vt:lpstr>2. Events year 1</vt:lpstr>
      <vt:lpstr>3. Capital &amp; Operating year 1</vt:lpstr>
      <vt:lpstr>Total Budget year 1-3</vt:lpstr>
      <vt:lpstr>DATA (DÖLJ)</vt:lpstr>
      <vt:lpstr>ManagementCoordination</vt:lpstr>
      <vt:lpstr>ResearchInfrastructure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Elina Hjertström</dc:creator>
  <cp:keywords/>
  <dc:description/>
  <cp:lastModifiedBy>Madeleine Forsman</cp:lastModifiedBy>
  <cp:revision/>
  <dcterms:created xsi:type="dcterms:W3CDTF">2023-09-27T09:45:12Z</dcterms:created>
  <dcterms:modified xsi:type="dcterms:W3CDTF">2025-10-10T09:14:50Z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0x0101009A737071B229F54F8DA7CC68F2B5156F</vt:lpwstr>
  </property>
  <property fmtid="{D5CDD505-2E9C-101B-9397-08002B2CF9AE}" pid="3" name="Order">
    <vt:r8>2422600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