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st18\Downloads\"/>
    </mc:Choice>
  </mc:AlternateContent>
  <xr:revisionPtr revIDLastSave="0" documentId="8_{5B27EAF1-749D-46E7-A016-86C154C6F9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ART HERE" sheetId="8" r:id="rId1"/>
    <sheet name="1. Personnel" sheetId="2" r:id="rId2"/>
    <sheet name="2. Events" sheetId="3" r:id="rId3"/>
    <sheet name="3. Capital &amp; Operating costs" sheetId="4" r:id="rId4"/>
    <sheet name="Budget year 1-3" sheetId="1" r:id="rId5"/>
    <sheet name="DATA (DÖLJ)" sheetId="6" state="hidden" r:id="rId6"/>
  </sheets>
  <definedNames>
    <definedName name="_xlnm._FilterDatabase" localSheetId="0" hidden="1">'START HERE'!$A$1:$A$2</definedName>
    <definedName name="Externadata_1" localSheetId="4" hidden="1">'Budget year 1-3'!#REF!</definedName>
    <definedName name="ListaCAPITALTYPE">INDIRECT("CapitalTYPE[CAPITALTYPE]")</definedName>
    <definedName name="ListaCategory">INDIRECT("Category[CATEGORY]")</definedName>
    <definedName name="ListaChoose">INDIRECT("Choose[Choose]")</definedName>
    <definedName name="ListaEventTYPE">INDIRECT("EventTYPE[TYPE]")</definedName>
    <definedName name="ListaEXTINT">INDIRECT("EXTINT[EXT/INT]")</definedName>
    <definedName name="ListaMONTH">INDIRECT("MONTH[MONTH]")</definedName>
    <definedName name="ListaOPERATINGTYPE">INDIRECT("Operatingtype[OPERATINGTYPE]")</definedName>
    <definedName name="ListaOrganizations">INDIRECT("Organizations[Connected organizations]")</definedName>
    <definedName name="ListaORGTYPE">INDIRECT("ORGTYPE[ORGTYPE]")</definedName>
    <definedName name="ListaOtherCosts">INDIRECT("Othercosts[TYPE]")</definedName>
    <definedName name="ListaUNI">INDIRECT("UNI[UNI]")</definedName>
    <definedName name="ManagementCoordination">'DATA (DÖLJ)'!$B$8:$B$11</definedName>
    <definedName name="ResearchInfrastructure">'DATA (DÖLJ)'!$B$15:$B$17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CnAZR5EIPn+HsYzubsdzaPLW6hi7oK9mtrwZxvYKN34="/>
    </ext>
  </extLst>
</workbook>
</file>

<file path=xl/calcChain.xml><?xml version="1.0" encoding="utf-8"?>
<calcChain xmlns="http://schemas.openxmlformats.org/spreadsheetml/2006/main">
  <c r="C28" i="1" l="1"/>
  <c r="C51" i="1" s="1"/>
  <c r="L53" i="1" l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E14" i="3"/>
  <c r="E15" i="3"/>
  <c r="E16" i="3"/>
  <c r="D17" i="3"/>
  <c r="C17" i="3"/>
  <c r="B3" i="1"/>
  <c r="D3" i="1" s="1"/>
  <c r="B4" i="1"/>
  <c r="B5" i="1"/>
  <c r="B6" i="1"/>
  <c r="B7" i="1"/>
  <c r="C7" i="1" s="1"/>
  <c r="B8" i="1"/>
  <c r="B9" i="1"/>
  <c r="D9" i="1" s="1"/>
  <c r="B10" i="1"/>
  <c r="D10" i="1" s="1"/>
  <c r="B11" i="1"/>
  <c r="B12" i="1"/>
  <c r="C12" i="1" s="1"/>
  <c r="B13" i="1"/>
  <c r="C13" i="1" s="1"/>
  <c r="B14" i="1"/>
  <c r="C14" i="1" s="1"/>
  <c r="B15" i="1"/>
  <c r="C15" i="1" s="1"/>
  <c r="B16" i="1"/>
  <c r="C16" i="1" s="1"/>
  <c r="B17" i="1"/>
  <c r="B18" i="1"/>
  <c r="B19" i="1"/>
  <c r="B20" i="1"/>
  <c r="B21" i="1"/>
  <c r="B22" i="1"/>
  <c r="C4" i="1"/>
  <c r="C5" i="1"/>
  <c r="C6" i="1"/>
  <c r="C11" i="1"/>
  <c r="C17" i="1"/>
  <c r="C18" i="1"/>
  <c r="C19" i="1"/>
  <c r="C20" i="1"/>
  <c r="C21" i="1"/>
  <c r="C22" i="1"/>
  <c r="G6" i="4"/>
  <c r="G32" i="2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C10" i="1" l="1"/>
  <c r="C9" i="1"/>
  <c r="E17" i="3"/>
  <c r="G8" i="4"/>
  <c r="G9" i="4"/>
  <c r="G38" i="2"/>
  <c r="G39" i="2"/>
  <c r="G40" i="2"/>
  <c r="G41" i="2"/>
  <c r="G42" i="2"/>
  <c r="F69" i="1"/>
  <c r="F46" i="1"/>
  <c r="C41" i="4" l="1"/>
  <c r="D31" i="4"/>
  <c r="G30" i="4"/>
  <c r="G29" i="4"/>
  <c r="G28" i="4"/>
  <c r="G27" i="4"/>
  <c r="G26" i="4"/>
  <c r="G3" i="4"/>
  <c r="G4" i="4"/>
  <c r="G5" i="4"/>
  <c r="G7" i="4"/>
  <c r="C20" i="4"/>
  <c r="E26" i="3"/>
  <c r="E23" i="3"/>
  <c r="E24" i="3"/>
  <c r="E25" i="3"/>
  <c r="D8" i="1" s="1"/>
  <c r="E27" i="3"/>
  <c r="E28" i="3"/>
  <c r="E4" i="3"/>
  <c r="E5" i="3"/>
  <c r="D7" i="1" s="1"/>
  <c r="E6" i="3"/>
  <c r="D5" i="1" s="1"/>
  <c r="E7" i="3"/>
  <c r="E8" i="3"/>
  <c r="E9" i="3"/>
  <c r="E3" i="3"/>
  <c r="D10" i="3"/>
  <c r="C10" i="3"/>
  <c r="K53" i="1"/>
  <c r="K30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D69" i="1"/>
  <c r="E69" i="1"/>
  <c r="H69" i="1"/>
  <c r="J69" i="1"/>
  <c r="C69" i="1"/>
  <c r="D46" i="1"/>
  <c r="E46" i="1"/>
  <c r="H46" i="1"/>
  <c r="J46" i="1"/>
  <c r="C46" i="1"/>
  <c r="J6" i="1"/>
  <c r="B1" i="1"/>
  <c r="B28" i="1" s="1"/>
  <c r="G31" i="2"/>
  <c r="G33" i="2"/>
  <c r="G34" i="2"/>
  <c r="G35" i="2"/>
  <c r="G36" i="2"/>
  <c r="G37" i="2"/>
  <c r="G30" i="2"/>
  <c r="G4" i="2"/>
  <c r="G5" i="2"/>
  <c r="C8" i="1" s="1"/>
  <c r="G6" i="2"/>
  <c r="C3" i="1" s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3" i="2"/>
  <c r="D29" i="3"/>
  <c r="C29" i="3"/>
  <c r="E29" i="3" l="1"/>
  <c r="D6" i="1"/>
  <c r="D4" i="1"/>
  <c r="J14" i="1"/>
  <c r="D14" i="1"/>
  <c r="J17" i="1"/>
  <c r="D17" i="1"/>
  <c r="J13" i="1"/>
  <c r="D13" i="1"/>
  <c r="J16" i="1"/>
  <c r="D16" i="1"/>
  <c r="J15" i="1"/>
  <c r="D15" i="1"/>
  <c r="J12" i="1"/>
  <c r="D12" i="1"/>
  <c r="J22" i="1"/>
  <c r="D22" i="1"/>
  <c r="J21" i="1"/>
  <c r="D21" i="1"/>
  <c r="J20" i="1"/>
  <c r="D20" i="1"/>
  <c r="J19" i="1"/>
  <c r="D19" i="1"/>
  <c r="J18" i="1"/>
  <c r="D18" i="1"/>
  <c r="N11" i="1"/>
  <c r="D11" i="1"/>
  <c r="H7" i="1"/>
  <c r="H5" i="1"/>
  <c r="G23" i="2"/>
  <c r="H10" i="1"/>
  <c r="H6" i="1"/>
  <c r="H9" i="1"/>
  <c r="J9" i="1"/>
  <c r="J8" i="1"/>
  <c r="N10" i="1"/>
  <c r="J10" i="1"/>
  <c r="J7" i="1"/>
  <c r="J11" i="1"/>
  <c r="H11" i="1"/>
  <c r="H14" i="1"/>
  <c r="H17" i="1"/>
  <c r="H18" i="1"/>
  <c r="H19" i="1"/>
  <c r="H22" i="1"/>
  <c r="H12" i="1"/>
  <c r="H15" i="1"/>
  <c r="H16" i="1"/>
  <c r="H20" i="1"/>
  <c r="H13" i="1"/>
  <c r="H21" i="1"/>
  <c r="J5" i="1"/>
  <c r="H8" i="1"/>
  <c r="J4" i="1"/>
  <c r="H4" i="1"/>
  <c r="J3" i="1"/>
  <c r="H3" i="1"/>
  <c r="N3" i="1"/>
  <c r="H47" i="1"/>
  <c r="H48" i="1" s="1"/>
  <c r="H70" i="1"/>
  <c r="H71" i="1" s="1"/>
  <c r="E8" i="1"/>
  <c r="N8" i="1"/>
  <c r="F21" i="1"/>
  <c r="N21" i="1"/>
  <c r="F20" i="1"/>
  <c r="N20" i="1"/>
  <c r="F6" i="1"/>
  <c r="N6" i="1"/>
  <c r="E7" i="1"/>
  <c r="N7" i="1"/>
  <c r="F4" i="1"/>
  <c r="N4" i="1"/>
  <c r="E17" i="1"/>
  <c r="N17" i="1"/>
  <c r="E15" i="1"/>
  <c r="N15" i="1"/>
  <c r="E14" i="1"/>
  <c r="N14" i="1"/>
  <c r="E9" i="1"/>
  <c r="N9" i="1"/>
  <c r="F22" i="1"/>
  <c r="N22" i="1"/>
  <c r="F5" i="1"/>
  <c r="N5" i="1"/>
  <c r="F18" i="1"/>
  <c r="N18" i="1"/>
  <c r="F16" i="1"/>
  <c r="N16" i="1"/>
  <c r="F13" i="1"/>
  <c r="N13" i="1"/>
  <c r="F12" i="1"/>
  <c r="N12" i="1"/>
  <c r="E19" i="1"/>
  <c r="N19" i="1"/>
  <c r="F3" i="1"/>
  <c r="F7" i="1"/>
  <c r="F19" i="1"/>
  <c r="F15" i="1"/>
  <c r="F8" i="1"/>
  <c r="F14" i="1"/>
  <c r="F9" i="1"/>
  <c r="E13" i="1"/>
  <c r="F17" i="1"/>
  <c r="E12" i="1"/>
  <c r="B95" i="1"/>
  <c r="B93" i="1"/>
  <c r="B42" i="1"/>
  <c r="N42" i="1" s="1"/>
  <c r="E5" i="1"/>
  <c r="B45" i="1"/>
  <c r="N45" i="1" s="1"/>
  <c r="E22" i="1"/>
  <c r="B30" i="1"/>
  <c r="N30" i="1" s="1"/>
  <c r="B41" i="1"/>
  <c r="N41" i="1" s="1"/>
  <c r="E18" i="1"/>
  <c r="E4" i="1"/>
  <c r="B92" i="1"/>
  <c r="E6" i="1"/>
  <c r="F11" i="1"/>
  <c r="E3" i="1"/>
  <c r="E11" i="1"/>
  <c r="E10" i="1"/>
  <c r="B44" i="1"/>
  <c r="N44" i="1" s="1"/>
  <c r="E21" i="1"/>
  <c r="E20" i="1"/>
  <c r="B85" i="1"/>
  <c r="F10" i="1"/>
  <c r="E16" i="1"/>
  <c r="G31" i="4"/>
  <c r="B91" i="1"/>
  <c r="B94" i="1"/>
  <c r="B88" i="1"/>
  <c r="B80" i="1"/>
  <c r="B79" i="1"/>
  <c r="B89" i="1"/>
  <c r="B83" i="1"/>
  <c r="B90" i="1"/>
  <c r="B87" i="1"/>
  <c r="B82" i="1"/>
  <c r="B81" i="1"/>
  <c r="E10" i="3"/>
  <c r="B86" i="1"/>
  <c r="B84" i="1"/>
  <c r="B78" i="1"/>
  <c r="B77" i="1"/>
  <c r="B76" i="1"/>
  <c r="B60" i="1"/>
  <c r="N60" i="1" s="1"/>
  <c r="B61" i="1"/>
  <c r="N61" i="1" s="1"/>
  <c r="B59" i="1"/>
  <c r="N59" i="1" s="1"/>
  <c r="K46" i="1"/>
  <c r="G69" i="1"/>
  <c r="K69" i="1"/>
  <c r="B58" i="1"/>
  <c r="N58" i="1" s="1"/>
  <c r="B64" i="1"/>
  <c r="N64" i="1" s="1"/>
  <c r="B62" i="1"/>
  <c r="N62" i="1" s="1"/>
  <c r="B57" i="1"/>
  <c r="N57" i="1" s="1"/>
  <c r="B56" i="1"/>
  <c r="N56" i="1" s="1"/>
  <c r="B68" i="1"/>
  <c r="N68" i="1" s="1"/>
  <c r="B54" i="1"/>
  <c r="N54" i="1" s="1"/>
  <c r="B67" i="1"/>
  <c r="N67" i="1" s="1"/>
  <c r="B53" i="1"/>
  <c r="N53" i="1" s="1"/>
  <c r="B51" i="1"/>
  <c r="B55" i="1"/>
  <c r="N55" i="1" s="1"/>
  <c r="B66" i="1"/>
  <c r="N66" i="1" s="1"/>
  <c r="B65" i="1"/>
  <c r="N65" i="1" s="1"/>
  <c r="B63" i="1"/>
  <c r="N63" i="1" s="1"/>
  <c r="G46" i="1"/>
  <c r="B36" i="1"/>
  <c r="N36" i="1" s="1"/>
  <c r="B35" i="1"/>
  <c r="N35" i="1" s="1"/>
  <c r="B37" i="1"/>
  <c r="N37" i="1" s="1"/>
  <c r="B34" i="1"/>
  <c r="N34" i="1" s="1"/>
  <c r="B31" i="1"/>
  <c r="N31" i="1" s="1"/>
  <c r="B40" i="1"/>
  <c r="N40" i="1" s="1"/>
  <c r="B39" i="1"/>
  <c r="N39" i="1" s="1"/>
  <c r="B38" i="1"/>
  <c r="N38" i="1" s="1"/>
  <c r="B33" i="1"/>
  <c r="N33" i="1" s="1"/>
  <c r="B32" i="1"/>
  <c r="N32" i="1" s="1"/>
  <c r="B43" i="1"/>
  <c r="N43" i="1" s="1"/>
  <c r="G10" i="4"/>
  <c r="G25" i="2" l="1"/>
  <c r="G24" i="2"/>
  <c r="G3" i="1"/>
  <c r="G13" i="1"/>
  <c r="G17" i="1"/>
  <c r="G20" i="1"/>
  <c r="G5" i="1"/>
  <c r="G16" i="1"/>
  <c r="G19" i="1"/>
  <c r="G6" i="1"/>
  <c r="G15" i="1"/>
  <c r="G21" i="1"/>
  <c r="G22" i="1"/>
  <c r="G18" i="1"/>
  <c r="G8" i="1"/>
  <c r="G7" i="1"/>
  <c r="G14" i="1"/>
  <c r="G9" i="1"/>
  <c r="G11" i="1"/>
  <c r="G10" i="1"/>
  <c r="G12" i="1"/>
  <c r="G4" i="1"/>
  <c r="H23" i="1"/>
  <c r="H24" i="1" s="1"/>
  <c r="E18" i="3" s="1"/>
  <c r="F85" i="1"/>
  <c r="F78" i="1"/>
  <c r="F91" i="1"/>
  <c r="F84" i="1"/>
  <c r="F95" i="1"/>
  <c r="F81" i="1"/>
  <c r="F86" i="1"/>
  <c r="F82" i="1"/>
  <c r="F87" i="1"/>
  <c r="F89" i="1"/>
  <c r="F93" i="1"/>
  <c r="F79" i="1"/>
  <c r="F92" i="1"/>
  <c r="F80" i="1"/>
  <c r="F90" i="1"/>
  <c r="F83" i="1"/>
  <c r="F23" i="1"/>
  <c r="F76" i="1"/>
  <c r="E76" i="1"/>
  <c r="F88" i="1"/>
  <c r="F77" i="1"/>
  <c r="F94" i="1"/>
  <c r="C76" i="1"/>
  <c r="K6" i="1"/>
  <c r="K4" i="1"/>
  <c r="K12" i="1"/>
  <c r="H83" i="1"/>
  <c r="H84" i="1"/>
  <c r="E93" i="1"/>
  <c r="C95" i="1"/>
  <c r="I93" i="1"/>
  <c r="I84" i="1"/>
  <c r="C83" i="1"/>
  <c r="D84" i="1"/>
  <c r="D89" i="1"/>
  <c r="E84" i="1"/>
  <c r="C92" i="1"/>
  <c r="C84" i="1"/>
  <c r="H93" i="1"/>
  <c r="E89" i="1"/>
  <c r="D82" i="1"/>
  <c r="C82" i="1"/>
  <c r="I82" i="1"/>
  <c r="E82" i="1"/>
  <c r="H82" i="1"/>
  <c r="D93" i="1"/>
  <c r="H85" i="1"/>
  <c r="I85" i="1"/>
  <c r="C85" i="1"/>
  <c r="D85" i="1"/>
  <c r="E85" i="1"/>
  <c r="D95" i="1"/>
  <c r="E86" i="1"/>
  <c r="D86" i="1"/>
  <c r="I86" i="1"/>
  <c r="C86" i="1"/>
  <c r="H86" i="1"/>
  <c r="H92" i="1"/>
  <c r="C89" i="1"/>
  <c r="E83" i="1"/>
  <c r="K3" i="1"/>
  <c r="D83" i="1"/>
  <c r="C90" i="1"/>
  <c r="E90" i="1"/>
  <c r="D90" i="1"/>
  <c r="H90" i="1"/>
  <c r="I90" i="1"/>
  <c r="I77" i="1"/>
  <c r="H77" i="1"/>
  <c r="D77" i="1"/>
  <c r="C77" i="1"/>
  <c r="E77" i="1"/>
  <c r="I83" i="1"/>
  <c r="I91" i="1"/>
  <c r="H91" i="1"/>
  <c r="D91" i="1"/>
  <c r="E91" i="1"/>
  <c r="C91" i="1"/>
  <c r="E92" i="1"/>
  <c r="H95" i="1"/>
  <c r="C93" i="1"/>
  <c r="I81" i="1"/>
  <c r="E81" i="1"/>
  <c r="H81" i="1"/>
  <c r="D81" i="1"/>
  <c r="C81" i="1"/>
  <c r="I92" i="1"/>
  <c r="I87" i="1"/>
  <c r="D87" i="1"/>
  <c r="C87" i="1"/>
  <c r="H87" i="1"/>
  <c r="E87" i="1"/>
  <c r="I76" i="1"/>
  <c r="D76" i="1"/>
  <c r="H76" i="1"/>
  <c r="E78" i="1"/>
  <c r="H78" i="1"/>
  <c r="D78" i="1"/>
  <c r="C78" i="1"/>
  <c r="I78" i="1"/>
  <c r="I89" i="1"/>
  <c r="H89" i="1"/>
  <c r="H79" i="1"/>
  <c r="C79" i="1"/>
  <c r="E79" i="1"/>
  <c r="D79" i="1"/>
  <c r="I79" i="1"/>
  <c r="E95" i="1"/>
  <c r="D92" i="1"/>
  <c r="C80" i="1"/>
  <c r="E80" i="1"/>
  <c r="H80" i="1"/>
  <c r="I80" i="1"/>
  <c r="D80" i="1"/>
  <c r="I95" i="1"/>
  <c r="D88" i="1"/>
  <c r="H88" i="1"/>
  <c r="I88" i="1"/>
  <c r="E88" i="1"/>
  <c r="C88" i="1"/>
  <c r="C94" i="1"/>
  <c r="E94" i="1"/>
  <c r="H94" i="1"/>
  <c r="I94" i="1"/>
  <c r="D94" i="1"/>
  <c r="K20" i="1"/>
  <c r="K18" i="1"/>
  <c r="K5" i="1"/>
  <c r="K19" i="1"/>
  <c r="K17" i="1"/>
  <c r="K16" i="1"/>
  <c r="K9" i="1"/>
  <c r="K10" i="1"/>
  <c r="C23" i="1"/>
  <c r="E23" i="1"/>
  <c r="D23" i="1"/>
  <c r="K14" i="1"/>
  <c r="K8" i="1"/>
  <c r="K22" i="1"/>
  <c r="J23" i="1"/>
  <c r="K15" i="1"/>
  <c r="K7" i="1"/>
  <c r="K11" i="1"/>
  <c r="K21" i="1"/>
  <c r="K13" i="1"/>
  <c r="I5" i="1" l="1"/>
  <c r="I18" i="1"/>
  <c r="I10" i="1"/>
  <c r="I22" i="1"/>
  <c r="I12" i="1"/>
  <c r="I6" i="1"/>
  <c r="I7" i="1"/>
  <c r="I9" i="1"/>
  <c r="I15" i="1"/>
  <c r="I11" i="1"/>
  <c r="I16" i="1"/>
  <c r="I20" i="1"/>
  <c r="I3" i="1"/>
  <c r="I4" i="1"/>
  <c r="I19" i="1"/>
  <c r="I21" i="1"/>
  <c r="I13" i="1"/>
  <c r="I8" i="1"/>
  <c r="I17" i="1"/>
  <c r="I14" i="1"/>
  <c r="G81" i="1"/>
  <c r="G95" i="1"/>
  <c r="G90" i="1"/>
  <c r="G89" i="1"/>
  <c r="G91" i="1"/>
  <c r="G88" i="1"/>
  <c r="G85" i="1"/>
  <c r="G79" i="1"/>
  <c r="G87" i="1"/>
  <c r="G83" i="1"/>
  <c r="G77" i="1"/>
  <c r="G78" i="1"/>
  <c r="G86" i="1"/>
  <c r="G82" i="1"/>
  <c r="G80" i="1"/>
  <c r="G93" i="1"/>
  <c r="G84" i="1"/>
  <c r="G94" i="1"/>
  <c r="G92" i="1"/>
  <c r="G76" i="1"/>
  <c r="F96" i="1"/>
  <c r="H25" i="1"/>
  <c r="J83" i="1"/>
  <c r="J78" i="1"/>
  <c r="J92" i="1"/>
  <c r="J84" i="1"/>
  <c r="J93" i="1"/>
  <c r="J94" i="1"/>
  <c r="J88" i="1"/>
  <c r="J85" i="1"/>
  <c r="J79" i="1"/>
  <c r="J90" i="1"/>
  <c r="K23" i="1"/>
  <c r="J91" i="1"/>
  <c r="J80" i="1"/>
  <c r="J89" i="1"/>
  <c r="J82" i="1"/>
  <c r="C96" i="1"/>
  <c r="J95" i="1"/>
  <c r="J77" i="1"/>
  <c r="J86" i="1"/>
  <c r="D96" i="1"/>
  <c r="I96" i="1"/>
  <c r="J81" i="1"/>
  <c r="J76" i="1"/>
  <c r="H96" i="1"/>
  <c r="J87" i="1"/>
  <c r="E96" i="1"/>
  <c r="G23" i="1"/>
  <c r="H97" i="1" l="1"/>
  <c r="H98" i="1" s="1"/>
  <c r="J96" i="1"/>
  <c r="G96" i="1"/>
  <c r="D10" i="4"/>
  <c r="E23" i="2"/>
  <c r="E43" i="2"/>
  <c r="G43" i="2" l="1"/>
  <c r="H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5495AF-8F1E-4EA3-A092-7BD35407D310}" keepAlive="1" name="Fråga - Organizations" description="Anslutning till Organizations-frågan i arbetsboken." type="5" refreshedVersion="8" background="1" saveData="1">
    <dbPr connection="Provider=Microsoft.Mashup.OleDb.1;Data Source=$Workbook$;Location=Organizations;Extended Properties=&quot;&quot;" command="SELECT * FROM [Organizations]"/>
  </connection>
</connections>
</file>

<file path=xl/sharedStrings.xml><?xml version="1.0" encoding="utf-8"?>
<sst xmlns="http://schemas.openxmlformats.org/spreadsheetml/2006/main" count="554" uniqueCount="141">
  <si>
    <t>Comment</t>
  </si>
  <si>
    <t>Events</t>
  </si>
  <si>
    <t>Name</t>
  </si>
  <si>
    <t>Organization</t>
  </si>
  <si>
    <t>Role in WARA</t>
  </si>
  <si>
    <t>Annual working hours</t>
  </si>
  <si>
    <t>Hourly cost (SEK)</t>
  </si>
  <si>
    <t>Scientific Advisor</t>
  </si>
  <si>
    <t>IN KIND</t>
  </si>
  <si>
    <t>Type of event</t>
  </si>
  <si>
    <t>Planned dates</t>
  </si>
  <si>
    <t>Summer school</t>
  </si>
  <si>
    <t>Purchase cost</t>
  </si>
  <si>
    <t>Date of purchase</t>
  </si>
  <si>
    <t>Type</t>
  </si>
  <si>
    <t>Summa</t>
  </si>
  <si>
    <t>&lt;Name&gt;</t>
  </si>
  <si>
    <t>yy-mm-dd</t>
  </si>
  <si>
    <t>External</t>
  </si>
  <si>
    <t>Internal</t>
  </si>
  <si>
    <t>Personnel</t>
  </si>
  <si>
    <t>WARA</t>
  </si>
  <si>
    <t>Choose</t>
  </si>
  <si>
    <t>WARA ML</t>
  </si>
  <si>
    <t>WARA PS</t>
  </si>
  <si>
    <t>WARA OPS</t>
  </si>
  <si>
    <t>WARA ROBOTICS</t>
  </si>
  <si>
    <t>WARA MEDICINE</t>
  </si>
  <si>
    <t>WARA:</t>
  </si>
  <si>
    <t>Research Engineer</t>
  </si>
  <si>
    <t>Management</t>
  </si>
  <si>
    <t>START HERE</t>
  </si>
  <si>
    <t>EXT/INT</t>
  </si>
  <si>
    <t>TYPE</t>
  </si>
  <si>
    <t>WASP Winter conference</t>
  </si>
  <si>
    <t>Conference (specify)</t>
  </si>
  <si>
    <t>Planning and strategy (specify)</t>
  </si>
  <si>
    <t>Visits (specify)</t>
  </si>
  <si>
    <t>Connected organizations</t>
  </si>
  <si>
    <t>External/ Internal</t>
  </si>
  <si>
    <t>WASP</t>
  </si>
  <si>
    <t>Travel</t>
  </si>
  <si>
    <t>Material</t>
  </si>
  <si>
    <t>Total costs</t>
  </si>
  <si>
    <t>In-Kind % of total cost</t>
  </si>
  <si>
    <t>Depreciation cost (SEK)</t>
  </si>
  <si>
    <t>Total budget 2026-2028</t>
  </si>
  <si>
    <t>UNI</t>
  </si>
  <si>
    <t>CTH</t>
  </si>
  <si>
    <t>LiU</t>
  </si>
  <si>
    <t>LTU</t>
  </si>
  <si>
    <t>LU</t>
  </si>
  <si>
    <t>UmU</t>
  </si>
  <si>
    <t>UU</t>
  </si>
  <si>
    <t>ÖrU</t>
  </si>
  <si>
    <t>UNI - At least three</t>
  </si>
  <si>
    <t>Operating expenses</t>
  </si>
  <si>
    <t>Enter data in the white cells</t>
  </si>
  <si>
    <t>Networking &amp; Events 10 %</t>
  </si>
  <si>
    <t>January</t>
  </si>
  <si>
    <t>MONTH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</si>
  <si>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</si>
  <si>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</si>
  <si>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</si>
  <si>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</si>
  <si>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</si>
  <si>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</si>
  <si>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</si>
  <si>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</si>
  <si>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</si>
  <si>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</si>
  <si>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</si>
  <si>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Kolumn1</t>
  </si>
  <si>
    <t>Kolumn2</t>
  </si>
  <si>
    <t>Total cost (SEK)</t>
  </si>
  <si>
    <t>Comment in each tab how the budget item contributes to:</t>
  </si>
  <si>
    <r>
      <rPr>
        <b/>
        <u/>
        <sz val="14"/>
        <color theme="1"/>
        <rFont val="Calibri"/>
        <family val="2"/>
        <scheme val="minor"/>
      </rPr>
      <t xml:space="preserve">WARA 3.0 </t>
    </r>
    <r>
      <rPr>
        <sz val="12"/>
        <color theme="1"/>
        <rFont val="Calibri"/>
        <family val="2"/>
        <scheme val="minor"/>
      </rPr>
      <t xml:space="preserve">
A WARA must have at least 3 active industry partners and 3 universities engaged in the arena.</t>
    </r>
  </si>
  <si>
    <r>
      <rPr>
        <b/>
        <u/>
        <sz val="14"/>
        <color theme="1"/>
        <rFont val="Calibri"/>
        <family val="2"/>
        <scheme val="minor"/>
      </rPr>
      <t xml:space="preserve">WARA's main objective: </t>
    </r>
    <r>
      <rPr>
        <sz val="12"/>
        <color theme="1"/>
        <rFont val="Calibri"/>
        <family val="2"/>
        <scheme val="minor"/>
      </rPr>
      <t xml:space="preserve">
To provide WASP PhD students and researchers with the means to develop, test, and demonstrate research with high industrial and societal relevance. </t>
    </r>
  </si>
  <si>
    <t>Total cost</t>
  </si>
  <si>
    <t>Type of operating expense</t>
  </si>
  <si>
    <t>Utilization rate in WASP %</t>
  </si>
  <si>
    <t>Depreciation period (years)</t>
  </si>
  <si>
    <t>Type of capital investment</t>
  </si>
  <si>
    <t>Kolumn3</t>
  </si>
  <si>
    <t>Kolumn4</t>
  </si>
  <si>
    <t>CAPITAL INVESTMENTS (Depreciable Assets)</t>
  </si>
  <si>
    <t>Capital investments (depreciation costs)</t>
  </si>
  <si>
    <t>KONTROLL:</t>
  </si>
  <si>
    <t>Extra budget for open events with a broad invitation</t>
  </si>
  <si>
    <t>WASP Funding</t>
  </si>
  <si>
    <t>University</t>
  </si>
  <si>
    <t>Company</t>
  </si>
  <si>
    <t>ORGTYPE</t>
  </si>
  <si>
    <t>WASP funding</t>
  </si>
  <si>
    <t>In-Kind funding</t>
  </si>
  <si>
    <t>HJÄLP (DÖLJ)</t>
  </si>
  <si>
    <t>In-Kind Funding</t>
  </si>
  <si>
    <t>Total budget request from WASP year 1:</t>
  </si>
  <si>
    <t>Total budget request from WASP year 2:</t>
  </si>
  <si>
    <t>Total budget request from WASP year 3:</t>
  </si>
  <si>
    <t>Total budget request from WASP 1-3 years:</t>
  </si>
  <si>
    <t>% of total In-Kind (Company min. 10 % max. 75 %)</t>
  </si>
  <si>
    <t>Category</t>
  </si>
  <si>
    <t>CATEGORY</t>
  </si>
  <si>
    <t>ResearchInfrastructure</t>
  </si>
  <si>
    <t>Research Infrastructure</t>
  </si>
  <si>
    <t>Including WARA Scientific Advisor. Management costs are typically covered through in-kind contributions.</t>
  </si>
  <si>
    <t>WARA leader</t>
  </si>
  <si>
    <t>Administration</t>
  </si>
  <si>
    <t>Workshop/Seminar (specify)</t>
  </si>
  <si>
    <t>Event (specify)</t>
  </si>
  <si>
    <t>OPERATING EXPENSES (Goods &amp; Services)</t>
  </si>
  <si>
    <t>Research Infrastructures. Min. 80 %</t>
  </si>
  <si>
    <t>The main part should be devoted to facilitating research infrastructures by engagement of, for example, research engineers.</t>
  </si>
  <si>
    <t>Total Cost 
incl. LKP &amp; OH (SEK)</t>
  </si>
  <si>
    <t>Challenges &amp; Hackathons</t>
  </si>
  <si>
    <t>Choose a category first</t>
  </si>
  <si>
    <t>WASP Academia-Industry Day</t>
  </si>
  <si>
    <t>* WARA'S main objective</t>
  </si>
  <si>
    <t>* increase the visibility of WASP research in society</t>
  </si>
  <si>
    <t xml:space="preserve">* develope new research initiatives </t>
  </si>
  <si>
    <t>* promote networking</t>
  </si>
  <si>
    <t>* project/activities in the yearly plan</t>
  </si>
  <si>
    <t>* WASP graduate school</t>
  </si>
  <si>
    <t>&lt;Specify investment&gt;</t>
  </si>
  <si>
    <t>&lt;Specify purchase&gt;</t>
  </si>
  <si>
    <t>Should be 0, otherwise check that every budget item has a chosen organization or contact WASP economist</t>
  </si>
  <si>
    <t>Technical Manager</t>
  </si>
  <si>
    <t>&lt;Name organization&gt;</t>
  </si>
  <si>
    <t>&lt;Type of event&gt;</t>
  </si>
  <si>
    <t>Remaining amount:</t>
  </si>
  <si>
    <t>Fill in the entire budget template to get the correct remaining amount.</t>
  </si>
  <si>
    <t>OPEN EVENT extra 10 % of total WASP budget</t>
  </si>
  <si>
    <t>KTH</t>
  </si>
  <si>
    <t>Management &amp; Coordination</t>
  </si>
  <si>
    <t>Management &amp; Coordination. Max. 20 %</t>
  </si>
  <si>
    <t>Publicly funded actor</t>
  </si>
  <si>
    <t>ManagementCoordination</t>
  </si>
  <si>
    <t>YEARS</t>
  </si>
  <si>
    <t>Year</t>
  </si>
  <si>
    <t>% of total WASP funding (Company max. 75 %, University max. 30 %,  Publicly funded actor max. 20 %)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</si>
</sst>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kr&quot;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rgb="FFFF0000"/>
      <name val="Calibri"/>
      <family val="2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EE0000"/>
      <name val="Calibri"/>
      <family val="2"/>
      <scheme val="minor"/>
    </font>
    <font>
      <sz val="11"/>
      <color rgb="FFEE0000"/>
      <name val="Calibri"/>
      <family val="2"/>
    </font>
    <font>
      <b/>
      <sz val="24"/>
      <color theme="1"/>
      <name val="Calibri"/>
      <family val="2"/>
      <scheme val="minor"/>
    </font>
    <font>
      <b/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3" fontId="12" fillId="0" borderId="0" xfId="0" applyNumberFormat="1" applyFont="1"/>
    <xf numFmtId="0" fontId="14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19" fillId="0" borderId="0" xfId="0" applyFont="1"/>
    <xf numFmtId="0" fontId="14" fillId="4" borderId="0" xfId="0" applyFont="1" applyFill="1"/>
    <xf numFmtId="0" fontId="0" fillId="5" borderId="0" xfId="0" applyFill="1"/>
    <xf numFmtId="0" fontId="20" fillId="0" borderId="0" xfId="0" applyFont="1"/>
    <xf numFmtId="0" fontId="11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9" borderId="1" xfId="0" applyFont="1" applyFill="1" applyBorder="1"/>
    <xf numFmtId="0" fontId="12" fillId="9" borderId="2" xfId="0" applyFont="1" applyFill="1" applyBorder="1"/>
    <xf numFmtId="0" fontId="12" fillId="9" borderId="3" xfId="0" applyFont="1" applyFill="1" applyBorder="1"/>
    <xf numFmtId="0" fontId="12" fillId="8" borderId="7" xfId="0" applyFont="1" applyFill="1" applyBorder="1"/>
    <xf numFmtId="0" fontId="12" fillId="8" borderId="8" xfId="0" applyFont="1" applyFill="1" applyBorder="1"/>
    <xf numFmtId="0" fontId="23" fillId="8" borderId="6" xfId="0" applyFont="1" applyFill="1" applyBorder="1"/>
    <xf numFmtId="0" fontId="22" fillId="0" borderId="0" xfId="0" applyFont="1" applyAlignment="1">
      <alignment horizontal="left" vertical="center"/>
    </xf>
    <xf numFmtId="0" fontId="0" fillId="11" borderId="0" xfId="0" applyFill="1"/>
    <xf numFmtId="0" fontId="8" fillId="0" borderId="0" xfId="0" applyFont="1"/>
    <xf numFmtId="0" fontId="17" fillId="7" borderId="0" xfId="0" applyFont="1" applyFill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5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29" fillId="9" borderId="2" xfId="0" applyFont="1" applyFill="1" applyBorder="1"/>
    <xf numFmtId="3" fontId="12" fillId="11" borderId="0" xfId="0" applyNumberFormat="1" applyFont="1" applyFill="1"/>
    <xf numFmtId="0" fontId="13" fillId="14" borderId="0" xfId="0" applyFont="1" applyFill="1" applyProtection="1">
      <protection locked="0"/>
    </xf>
    <xf numFmtId="3" fontId="12" fillId="14" borderId="0" xfId="0" applyNumberFormat="1" applyFont="1" applyFill="1" applyProtection="1">
      <protection locked="0"/>
    </xf>
    <xf numFmtId="0" fontId="10" fillId="14" borderId="0" xfId="0" applyFont="1" applyFill="1" applyProtection="1">
      <protection locked="0"/>
    </xf>
    <xf numFmtId="0" fontId="29" fillId="8" borderId="7" xfId="0" applyFont="1" applyFill="1" applyBorder="1"/>
    <xf numFmtId="3" fontId="12" fillId="14" borderId="0" xfId="0" applyNumberFormat="1" applyFont="1" applyFill="1" applyAlignment="1" applyProtection="1">
      <alignment horizontal="center"/>
      <protection locked="0"/>
    </xf>
    <xf numFmtId="0" fontId="18" fillId="15" borderId="0" xfId="0" applyFont="1" applyFill="1" applyAlignment="1">
      <alignment wrapText="1"/>
    </xf>
    <xf numFmtId="0" fontId="17" fillId="15" borderId="0" xfId="0" applyFont="1" applyFill="1"/>
    <xf numFmtId="0" fontId="11" fillId="13" borderId="0" xfId="0" applyFont="1" applyFill="1"/>
    <xf numFmtId="3" fontId="20" fillId="0" borderId="0" xfId="0" applyNumberFormat="1" applyFont="1"/>
    <xf numFmtId="3" fontId="25" fillId="0" borderId="0" xfId="0" applyNumberFormat="1" applyFont="1"/>
    <xf numFmtId="0" fontId="31" fillId="5" borderId="0" xfId="0" applyFont="1" applyFill="1" applyAlignment="1">
      <alignment horizontal="left" vertical="center"/>
    </xf>
    <xf numFmtId="0" fontId="9" fillId="11" borderId="0" xfId="0" applyFont="1" applyFill="1"/>
    <xf numFmtId="3" fontId="0" fillId="11" borderId="0" xfId="0" applyNumberFormat="1" applyFill="1" applyAlignment="1">
      <alignment horizontal="right"/>
    </xf>
    <xf numFmtId="3" fontId="8" fillId="11" borderId="0" xfId="0" applyNumberFormat="1" applyFont="1" applyFill="1" applyAlignment="1">
      <alignment horizontal="right"/>
    </xf>
    <xf numFmtId="0" fontId="6" fillId="0" borderId="5" xfId="0" applyFont="1" applyBorder="1" applyProtection="1">
      <protection locked="0"/>
    </xf>
    <xf numFmtId="49" fontId="13" fillId="14" borderId="17" xfId="0" applyNumberFormat="1" applyFont="1" applyFill="1" applyBorder="1" applyProtection="1">
      <protection locked="0"/>
    </xf>
    <xf numFmtId="0" fontId="5" fillId="0" borderId="0" xfId="0" applyFont="1"/>
    <xf numFmtId="3" fontId="5" fillId="0" borderId="0" xfId="0" applyNumberFormat="1" applyFont="1" applyAlignment="1">
      <alignment horizontal="left"/>
    </xf>
    <xf numFmtId="3" fontId="0" fillId="3" borderId="0" xfId="0" applyNumberFormat="1" applyFill="1"/>
    <xf numFmtId="3" fontId="8" fillId="3" borderId="0" xfId="0" applyNumberFormat="1" applyFont="1" applyFill="1" applyAlignment="1">
      <alignment horizontal="right"/>
    </xf>
    <xf numFmtId="0" fontId="22" fillId="0" borderId="0" xfId="0" applyFont="1" applyAlignment="1">
      <alignment horizontal="center"/>
    </xf>
    <xf numFmtId="9" fontId="0" fillId="11" borderId="0" xfId="1" applyFont="1" applyFill="1" applyAlignment="1">
      <alignment horizontal="center"/>
    </xf>
    <xf numFmtId="9" fontId="0" fillId="11" borderId="0" xfId="0" applyNumberFormat="1" applyFill="1" applyAlignment="1">
      <alignment horizontal="center"/>
    </xf>
    <xf numFmtId="3" fontId="0" fillId="11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9" fillId="7" borderId="0" xfId="0" applyFont="1" applyFill="1" applyAlignment="1">
      <alignment horizontal="center"/>
    </xf>
    <xf numFmtId="0" fontId="18" fillId="12" borderId="5" xfId="0" applyFont="1" applyFill="1" applyBorder="1" applyAlignment="1">
      <alignment horizontal="center" wrapText="1"/>
    </xf>
    <xf numFmtId="0" fontId="17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8" fillId="5" borderId="0" xfId="0" applyFont="1" applyFill="1"/>
    <xf numFmtId="0" fontId="11" fillId="13" borderId="0" xfId="0" applyFont="1" applyFill="1" applyAlignment="1">
      <alignment wrapText="1"/>
    </xf>
    <xf numFmtId="0" fontId="9" fillId="0" borderId="0" xfId="0" applyFont="1" applyAlignment="1">
      <alignment horizontal="center" wrapText="1"/>
    </xf>
    <xf numFmtId="3" fontId="17" fillId="15" borderId="0" xfId="0" applyNumberFormat="1" applyFont="1" applyFill="1" applyAlignment="1">
      <alignment horizontal="center"/>
    </xf>
    <xf numFmtId="3" fontId="17" fillId="7" borderId="0" xfId="0" applyNumberFormat="1" applyFont="1" applyFill="1" applyAlignment="1">
      <alignment horizontal="center"/>
    </xf>
    <xf numFmtId="164" fontId="17" fillId="7" borderId="0" xfId="0" applyNumberFormat="1" applyFont="1" applyFill="1" applyAlignment="1">
      <alignment horizontal="center"/>
    </xf>
    <xf numFmtId="9" fontId="17" fillId="7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3" fontId="12" fillId="14" borderId="17" xfId="0" applyNumberFormat="1" applyFont="1" applyFill="1" applyBorder="1" applyProtection="1">
      <protection locked="0"/>
    </xf>
    <xf numFmtId="0" fontId="4" fillId="0" borderId="0" xfId="0" applyFont="1"/>
    <xf numFmtId="0" fontId="11" fillId="0" borderId="0" xfId="0" applyFont="1" applyAlignment="1">
      <alignment horizontal="center" wrapText="1"/>
    </xf>
    <xf numFmtId="9" fontId="10" fillId="14" borderId="0" xfId="1" applyFont="1" applyFill="1" applyAlignment="1" applyProtection="1">
      <alignment horizontal="center"/>
      <protection locked="0"/>
    </xf>
    <xf numFmtId="0" fontId="13" fillId="14" borderId="0" xfId="0" applyFont="1" applyFill="1" applyAlignment="1" applyProtection="1">
      <alignment horizontal="center"/>
      <protection locked="0"/>
    </xf>
    <xf numFmtId="3" fontId="12" fillId="14" borderId="0" xfId="0" applyNumberFormat="1" applyFont="1" applyFill="1" applyAlignment="1" applyProtection="1">
      <alignment horizontal="right"/>
      <protection locked="0"/>
    </xf>
    <xf numFmtId="14" fontId="10" fillId="14" borderId="0" xfId="0" applyNumberFormat="1" applyFont="1" applyFill="1" applyAlignment="1" applyProtection="1">
      <alignment horizontal="left"/>
      <protection locked="0"/>
    </xf>
    <xf numFmtId="3" fontId="40" fillId="0" borderId="0" xfId="0" applyNumberFormat="1" applyFont="1"/>
    <xf numFmtId="0" fontId="39" fillId="6" borderId="0" xfId="0" applyFont="1" applyFill="1" applyAlignment="1">
      <alignment horizontal="right"/>
    </xf>
    <xf numFmtId="0" fontId="17" fillId="17" borderId="0" xfId="0" applyFont="1" applyFill="1" applyAlignment="1">
      <alignment horizontal="center" wrapText="1"/>
    </xf>
    <xf numFmtId="0" fontId="9" fillId="17" borderId="0" xfId="0" applyFont="1" applyFill="1" applyAlignment="1">
      <alignment horizontal="center" wrapText="1"/>
    </xf>
    <xf numFmtId="0" fontId="4" fillId="17" borderId="0" xfId="0" applyFont="1" applyFill="1" applyAlignment="1">
      <alignment horizontal="center" wrapText="1"/>
    </xf>
    <xf numFmtId="0" fontId="4" fillId="0" borderId="16" xfId="0" applyFont="1" applyBorder="1"/>
    <xf numFmtId="3" fontId="24" fillId="3" borderId="0" xfId="0" applyNumberFormat="1" applyFont="1" applyFill="1"/>
    <xf numFmtId="3" fontId="24" fillId="3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left"/>
    </xf>
    <xf numFmtId="3" fontId="40" fillId="6" borderId="0" xfId="0" applyNumberFormat="1" applyFont="1" applyFill="1" applyAlignment="1">
      <alignment horizontal="center"/>
    </xf>
    <xf numFmtId="0" fontId="3" fillId="0" borderId="0" xfId="0" applyFont="1"/>
    <xf numFmtId="0" fontId="22" fillId="0" borderId="5" xfId="0" applyFont="1" applyBorder="1" applyAlignment="1">
      <alignment horizontal="center"/>
    </xf>
    <xf numFmtId="3" fontId="22" fillId="0" borderId="5" xfId="0" applyNumberFormat="1" applyFont="1" applyBorder="1" applyAlignment="1">
      <alignment horizontal="right"/>
    </xf>
    <xf numFmtId="0" fontId="13" fillId="0" borderId="0" xfId="0" applyFont="1"/>
    <xf numFmtId="0" fontId="11" fillId="0" borderId="0" xfId="0" applyFont="1" applyAlignment="1">
      <alignment horizontal="center"/>
    </xf>
    <xf numFmtId="165" fontId="22" fillId="2" borderId="11" xfId="0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3" fontId="0" fillId="11" borderId="0" xfId="0" applyNumberFormat="1" applyFill="1"/>
    <xf numFmtId="0" fontId="42" fillId="9" borderId="2" xfId="0" applyFont="1" applyFill="1" applyBorder="1"/>
    <xf numFmtId="0" fontId="0" fillId="0" borderId="13" xfId="0" applyBorder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7" fillId="0" borderId="0" xfId="0" applyFont="1"/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3" fontId="24" fillId="0" borderId="0" xfId="0" applyNumberFormat="1" applyFont="1"/>
    <xf numFmtId="3" fontId="38" fillId="0" borderId="0" xfId="0" applyNumberFormat="1" applyFont="1" applyAlignment="1">
      <alignment horizontal="right"/>
    </xf>
    <xf numFmtId="9" fontId="24" fillId="0" borderId="0" xfId="1" applyFont="1" applyAlignment="1" applyProtection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9" fontId="24" fillId="0" borderId="0" xfId="1" applyFont="1" applyProtection="1"/>
    <xf numFmtId="0" fontId="12" fillId="0" borderId="0" xfId="0" applyFont="1"/>
    <xf numFmtId="0" fontId="23" fillId="8" borderId="1" xfId="0" applyFont="1" applyFill="1" applyBorder="1"/>
    <xf numFmtId="0" fontId="11" fillId="0" borderId="4" xfId="0" applyFont="1" applyBorder="1"/>
    <xf numFmtId="3" fontId="25" fillId="11" borderId="0" xfId="0" applyNumberFormat="1" applyFont="1" applyFill="1"/>
    <xf numFmtId="0" fontId="35" fillId="9" borderId="2" xfId="0" applyFont="1" applyFill="1" applyBorder="1"/>
    <xf numFmtId="0" fontId="37" fillId="0" borderId="0" xfId="0" applyFont="1"/>
    <xf numFmtId="3" fontId="12" fillId="14" borderId="0" xfId="0" applyNumberFormat="1" applyFont="1" applyFill="1"/>
    <xf numFmtId="3" fontId="13" fillId="11" borderId="0" xfId="0" applyNumberFormat="1" applyFont="1" applyFill="1"/>
    <xf numFmtId="0" fontId="30" fillId="0" borderId="0" xfId="0" applyFont="1"/>
    <xf numFmtId="3" fontId="4" fillId="11" borderId="0" xfId="0" applyNumberFormat="1" applyFont="1" applyFill="1"/>
    <xf numFmtId="0" fontId="41" fillId="0" borderId="0" xfId="0" applyFont="1"/>
    <xf numFmtId="0" fontId="36" fillId="0" borderId="0" xfId="0" applyFont="1"/>
    <xf numFmtId="0" fontId="23" fillId="8" borderId="9" xfId="0" applyFont="1" applyFill="1" applyBorder="1"/>
    <xf numFmtId="0" fontId="35" fillId="8" borderId="10" xfId="0" applyFont="1" applyFill="1" applyBorder="1"/>
    <xf numFmtId="0" fontId="12" fillId="8" borderId="10" xfId="0" applyFont="1" applyFill="1" applyBorder="1"/>
    <xf numFmtId="0" fontId="29" fillId="8" borderId="10" xfId="0" applyFont="1" applyFill="1" applyBorder="1"/>
    <xf numFmtId="0" fontId="12" fillId="8" borderId="11" xfId="0" applyFont="1" applyFill="1" applyBorder="1"/>
    <xf numFmtId="3" fontId="12" fillId="0" borderId="0" xfId="0" applyNumberFormat="1" applyFont="1" applyAlignment="1">
      <alignment horizontal="right"/>
    </xf>
    <xf numFmtId="0" fontId="35" fillId="8" borderId="2" xfId="0" applyFont="1" applyFill="1" applyBorder="1"/>
    <xf numFmtId="0" fontId="28" fillId="10" borderId="12" xfId="0" applyFont="1" applyFill="1" applyBorder="1"/>
    <xf numFmtId="0" fontId="32" fillId="0" borderId="5" xfId="0" applyFont="1" applyBorder="1" applyAlignment="1">
      <alignment horizontal="left" indent="3"/>
    </xf>
    <xf numFmtId="0" fontId="22" fillId="0" borderId="5" xfId="0" applyFont="1" applyBorder="1"/>
    <xf numFmtId="0" fontId="33" fillId="0" borderId="0" xfId="0" applyFont="1"/>
    <xf numFmtId="0" fontId="8" fillId="18" borderId="5" xfId="0" applyFont="1" applyFill="1" applyBorder="1"/>
    <xf numFmtId="0" fontId="9" fillId="18" borderId="5" xfId="0" applyFont="1" applyFill="1" applyBorder="1"/>
    <xf numFmtId="3" fontId="25" fillId="14" borderId="0" xfId="0" applyNumberFormat="1" applyFont="1" applyFill="1" applyAlignment="1" applyProtection="1">
      <alignment horizontal="center"/>
      <protection locked="0"/>
    </xf>
    <xf numFmtId="0" fontId="20" fillId="14" borderId="17" xfId="0" applyFont="1" applyFill="1" applyBorder="1" applyProtection="1">
      <protection locked="0"/>
    </xf>
    <xf numFmtId="0" fontId="32" fillId="16" borderId="14" xfId="0" applyFont="1" applyFill="1" applyBorder="1" applyAlignment="1">
      <alignment horizontal="left" indent="6"/>
    </xf>
    <xf numFmtId="0" fontId="32" fillId="16" borderId="15" xfId="0" applyFont="1" applyFill="1" applyBorder="1" applyAlignment="1">
      <alignment horizontal="left" indent="6"/>
    </xf>
    <xf numFmtId="0" fontId="34" fillId="16" borderId="12" xfId="0" applyFont="1" applyFill="1" applyBorder="1" applyAlignment="1">
      <alignment horizontal="left" indent="4"/>
    </xf>
    <xf numFmtId="3" fontId="13" fillId="14" borderId="0" xfId="0" applyNumberFormat="1" applyFont="1" applyFill="1" applyProtection="1">
      <protection locked="0"/>
    </xf>
    <xf numFmtId="0" fontId="0" fillId="14" borderId="0" xfId="0" applyFill="1" applyAlignment="1" applyProtection="1">
      <alignment horizontal="center"/>
      <protection locked="0"/>
    </xf>
    <xf numFmtId="0" fontId="20" fillId="14" borderId="0" xfId="0" applyFont="1" applyFill="1" applyAlignment="1" applyProtection="1">
      <alignment horizontal="center"/>
      <protection locked="0"/>
    </xf>
    <xf numFmtId="0" fontId="25" fillId="14" borderId="17" xfId="0" applyFont="1" applyFill="1" applyBorder="1" applyProtection="1">
      <protection locked="0"/>
    </xf>
    <xf numFmtId="0" fontId="20" fillId="14" borderId="18" xfId="0" applyFont="1" applyFill="1" applyBorder="1" applyProtection="1">
      <protection locked="0"/>
    </xf>
    <xf numFmtId="0" fontId="27" fillId="14" borderId="0" xfId="0" applyFont="1" applyFill="1" applyProtection="1">
      <protection locked="0"/>
    </xf>
    <xf numFmtId="49" fontId="4" fillId="14" borderId="17" xfId="0" applyNumberFormat="1" applyFont="1" applyFill="1" applyBorder="1" applyProtection="1">
      <protection locked="0"/>
    </xf>
    <xf numFmtId="3" fontId="12" fillId="14" borderId="5" xfId="0" applyNumberFormat="1" applyFont="1" applyFill="1" applyBorder="1"/>
    <xf numFmtId="0" fontId="2" fillId="0" borderId="16" xfId="0" applyFont="1" applyBorder="1"/>
    <xf numFmtId="0" fontId="2" fillId="0" borderId="5" xfId="0" applyFont="1" applyBorder="1" applyProtection="1">
      <protection locked="0"/>
    </xf>
    <xf numFmtId="0" fontId="2" fillId="0" borderId="0" xfId="0" applyFont="1"/>
    <xf numFmtId="9" fontId="2" fillId="0" borderId="0" xfId="0" applyNumberFormat="1" applyFont="1"/>
    <xf numFmtId="3" fontId="2" fillId="0" borderId="0" xfId="0" applyNumberFormat="1" applyFont="1"/>
    <xf numFmtId="49" fontId="2" fillId="0" borderId="0" xfId="0" applyNumberFormat="1" applyFont="1"/>
    <xf numFmtId="0" fontId="20" fillId="11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0" fillId="3" borderId="0" xfId="0" applyFont="1" applyFill="1" applyAlignment="1">
      <alignment wrapText="1"/>
    </xf>
    <xf numFmtId="0" fontId="44" fillId="3" borderId="0" xfId="0" applyFont="1" applyFill="1"/>
    <xf numFmtId="0" fontId="44" fillId="3" borderId="0" xfId="0" applyFont="1" applyFill="1" applyAlignment="1">
      <alignment wrapText="1"/>
    </xf>
    <xf numFmtId="0" fontId="44" fillId="3" borderId="0" xfId="0" applyFont="1" applyFill="1" applyAlignment="1">
      <alignment horizontal="center" wrapText="1"/>
    </xf>
    <xf numFmtId="0" fontId="44" fillId="3" borderId="0" xfId="0" applyFont="1" applyFill="1" applyAlignment="1">
      <alignment horizontal="center"/>
    </xf>
    <xf numFmtId="0" fontId="20" fillId="3" borderId="0" xfId="0" applyFont="1" applyFill="1" applyAlignment="1">
      <alignment horizontal="right"/>
    </xf>
    <xf numFmtId="165" fontId="20" fillId="3" borderId="0" xfId="0" applyNumberFormat="1" applyFont="1" applyFill="1"/>
    <xf numFmtId="0" fontId="40" fillId="14" borderId="0" xfId="0" applyFont="1" applyFill="1" applyProtection="1">
      <protection locked="0"/>
    </xf>
    <xf numFmtId="3" fontId="20" fillId="14" borderId="0" xfId="0" applyNumberFormat="1" applyFont="1" applyFill="1" applyProtection="1">
      <protection locked="0"/>
    </xf>
    <xf numFmtId="0" fontId="0" fillId="14" borderId="17" xfId="0" applyFill="1" applyBorder="1" applyProtection="1">
      <protection locked="0"/>
    </xf>
    <xf numFmtId="9" fontId="0" fillId="14" borderId="20" xfId="0" applyNumberFormat="1" applyFill="1" applyBorder="1" applyAlignment="1" applyProtection="1">
      <alignment horizontal="center"/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2" fillId="14" borderId="0" xfId="0" applyFont="1" applyFill="1" applyProtection="1">
      <protection locked="0"/>
    </xf>
    <xf numFmtId="0" fontId="20" fillId="0" borderId="0" xfId="0" applyFont="1" applyAlignment="1">
      <alignment horizontal="right"/>
    </xf>
    <xf numFmtId="165" fontId="20" fillId="0" borderId="0" xfId="0" applyNumberFormat="1" applyFont="1"/>
    <xf numFmtId="0" fontId="1" fillId="0" borderId="0" xfId="0" applyFont="1"/>
    <xf numFmtId="0" fontId="22" fillId="5" borderId="21" xfId="0" applyFont="1" applyFill="1" applyBorder="1" applyAlignment="1" applyProtection="1">
      <alignment horizontal="center"/>
      <protection locked="0"/>
    </xf>
    <xf numFmtId="0" fontId="24" fillId="11" borderId="12" xfId="0" applyFont="1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  <xf numFmtId="0" fontId="43" fillId="0" borderId="12" xfId="0" applyFont="1" applyBorder="1" applyAlignment="1" applyProtection="1">
      <alignment horizontal="center" vertical="center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3" fillId="0" borderId="15" xfId="0" applyFont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309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numFmt numFmtId="0" formatCode="General"/>
      <fill>
        <patternFill>
          <fgColor indexed="64"/>
          <bgColor theme="8" tint="0.59999389629810485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8" tint="0.59999389629810485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numFmt numFmtId="0" formatCode="General"/>
      <fill>
        <patternFill patternType="solid">
          <fgColor indexed="64"/>
          <bgColor theme="8" tint="0.59999389629810485"/>
        </patternFill>
      </fill>
    </dxf>
    <dxf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8" tint="0.5999938962981048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yyyy/mm/dd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8" tint="0.5999938962981048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yyyy/mm/dd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theme="8" tint="0.59999389629810485"/>
        </patternFill>
      </fill>
    </dxf>
    <dxf>
      <numFmt numFmtId="3" formatCode="#,##0"/>
    </dxf>
    <dxf>
      <fill>
        <patternFill patternType="solid">
          <fgColor indexed="64"/>
          <bgColor theme="0"/>
        </patternFill>
      </fill>
      <protection locked="0" hidden="0"/>
    </dxf>
    <dxf>
      <numFmt numFmtId="3" formatCode="#,##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>
        <left/>
        <right style="thin">
          <color indexed="64"/>
        </right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protection locked="0" hidden="0"/>
    </dxf>
    <dxf>
      <numFmt numFmtId="3" formatCode="#,##0"/>
    </dxf>
    <dxf>
      <numFmt numFmtId="3" formatCode="#,##0"/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>
        <left/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protection locked="1" hidden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protection locked="1" hidden="0"/>
    </dxf>
    <dxf>
      <protection locked="1" hidden="0"/>
    </dxf>
    <dxf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colors>
    <mruColors>
      <color rgb="FFFF9999"/>
      <color rgb="FFE17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customschemas.google.com/relationships/workbookmetadata" Target="metadata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656BF8-9B56-4E40-B1F3-7295E371B127}" name="Organizations" displayName="Organizations" ref="A22:B42" totalsRowShown="0" headerRowDxfId="308" dataDxfId="307" tableBorderDxfId="306">
  <tableColumns count="2">
    <tableColumn id="1" xr3:uid="{45053A6A-6CCB-41A3-BCD4-221E7120DBAF}" name="Connected organizations" dataDxfId="305"/>
    <tableColumn id="2" xr3:uid="{13D676FE-CBCF-4542-8C8F-B561D21044E5}" name="Type" dataDxfId="304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F2839F2-4705-41EC-BBC6-8CC5B08237B3}" name="INKINDOperating" displayName="INKINDOperating" ref="A35:H41" totalsRowCount="1" headerRowDxfId="164" dataDxfId="163" totalsRowDxfId="162">
  <tableColumns count="8">
    <tableColumn id="1" xr3:uid="{8E84A097-ADBC-401D-ABFE-4CADDB93337E}" name="Type of operating expense" totalsRowLabel="Summa" dataDxfId="161" totalsRowDxfId="160"/>
    <tableColumn id="2" xr3:uid="{D74D2BB5-D785-47C3-837B-B381FB4BB07B}" name="Organization" dataDxfId="159" totalsRowDxfId="158"/>
    <tableColumn id="3" xr3:uid="{5192D0EF-D8C8-4807-A5E3-60CE82C51D0E}" name="Total cost" totalsRowFunction="sum" dataDxfId="157" totalsRowDxfId="156"/>
    <tableColumn id="13" xr3:uid="{56E5959F-7618-4A65-8A09-FCAF115F2329}" name="Kolumn4" dataDxfId="155" totalsRowDxfId="154"/>
    <tableColumn id="12" xr3:uid="{BE8529E9-AB84-4830-A976-6547551CDE99}" name="Kolumn3" dataDxfId="153" totalsRowDxfId="152"/>
    <tableColumn id="11" xr3:uid="{0B830102-AD4C-4712-8628-D3F54B78FBF2}" name="Kolumn2" dataDxfId="151" totalsRowDxfId="150"/>
    <tableColumn id="10" xr3:uid="{F788A722-403D-4585-9D29-0920EA3E6B2E}" name="Kolumn1" dataDxfId="149" totalsRowDxfId="148"/>
    <tableColumn id="6" xr3:uid="{54B766B6-A69A-45CA-86D3-19C2EEFD2ECC}" name="Comment" dataDxfId="147" totalsRowDxfId="14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7772CAD-82C6-4CB5-A257-0B741EF4323A}" name="WARAYear1" displayName="WARAYear1" ref="B2:N23" totalsRowCount="1" dataDxfId="145">
  <tableColumns count="13">
    <tableColumn id="1" xr3:uid="{B9B1BA90-733E-49E3-9FC4-6404F68B681A}" name="Organization" totalsRowLabel="Summa" dataDxfId="144" totalsRowDxfId="143">
      <calculatedColumnFormula>IF('START HERE'!A23="&lt;Name organization&gt;", "", 'START HERE'!A23)</calculatedColumnFormula>
    </tableColumn>
    <tableColumn id="2" xr3:uid="{D88403FC-38D3-4533-90BE-629E25D5D1D2}" name="Personnel" totalsRowFunction="sum" dataDxfId="142" totalsRowDxfId="141">
      <calculatedColumnFormula>SUMIFS(WASPPersonal[Total Cost 
incl. LKP &amp; OH (SEK)],WASPPersonal[Organization],WARAYear1[[#This Row],[Organization]])+SUMIFS(INKINDPersonal[Total Cost 
incl. LKP &amp; OH (SEK)],INKINDPersonal[Organization],WARAYear1[[#This Row],[Organization]])</calculatedColumnFormula>
    </tableColumn>
    <tableColumn id="3" xr3:uid="{190B5D4F-7E67-4B8C-9812-544696E8086A}" name="Events" totalsRowFunction="sum" dataDxfId="140" totalsRowDxfId="139">
      <calculatedColumnFormula>SUMIFS(WASPEvent[Total cost (SEK)],WASPEvent[Organization],WARAYear1[[#This Row],[Organization]])+SUMIFS(INKINDEvent[Total cost (SEK)],INKINDEvent[Organization],WARAYear1[[#This Row],[Organization]])</calculatedColumnFormula>
    </tableColumn>
    <tableColumn id="6" xr3:uid="{F9EE198A-E351-49C8-B33C-4764C1244F19}" name="Capital investments (depreciation costs)" totalsRowFunction="sum" dataDxfId="138" totalsRowDxfId="137">
      <calculatedColumnFormula>SUMIFS(WASPCapital[Depreciation cost (SEK)],WASPCapital[Organization],WARAYear1[[#This Row],[Organization]])+SUMIFS(INKINDCapital[Depreciation cost (SEK)],INKINDCapital[Organization],WARAYear1[[#This Row],[Organization]])</calculatedColumnFormula>
    </tableColumn>
    <tableColumn id="4" xr3:uid="{08321560-1A05-4349-9CE8-6A1D479D838D}" name="Operating expenses" totalsRowFunction="sum" dataDxfId="136" totalsRowDxfId="135">
      <calculatedColumnFormula>SUMIFS(WASPOperating[Total cost],WASPOperating[Organization],WARAYear1[[#This Row],[Organization]])+SUMIFS(INKINDOperating[Total cost],INKINDOperating[Organization],WARAYear1[[#This Row],[Organization]])</calculatedColumnFormula>
    </tableColumn>
    <tableColumn id="8" xr3:uid="{F33435B1-B891-4AFA-AD7A-7835C9939474}" name="Total costs" totalsRowFunction="sum" dataDxfId="134" totalsRowDxfId="133">
      <calculatedColumnFormula>SUM(WARAYear1[[#This Row],[Personnel]:[Operating expenses]])</calculatedColumnFormula>
    </tableColumn>
    <tableColumn id="9" xr3:uid="{00F0D579-980C-4B31-BC43-1602B89FE52F}" name="WASP funding" totalsRowFunction="sum" dataDxfId="132" totalsRowDxfId="131">
      <calculatedColumnFormula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calculatedColumnFormula>
    </tableColumn>
    <tableColumn id="5" xr3:uid="{DC4B730F-D3D7-4638-BA91-F435C4FB325D}" name="% of total WASP funding (Company max. 75 %, University max. 30 %,  Publicly funded actor max. 20 %)" dataDxfId="130" totalsRowDxfId="129" dataCellStyle="Procent">
      <calculatedColumnFormula>IFERROR(WARAYear1[[#This Row],[WASP funding]]/WARAYear1[[#Totals],[WASP funding]],0)</calculatedColumnFormula>
    </tableColumn>
    <tableColumn id="10" xr3:uid="{8F78B23E-A30D-4E5C-A597-F8CC2D027D00}" name="In-Kind funding" totalsRowFunction="sum" dataDxfId="128" totalsRowDxfId="127">
      <calculatedColumnFormula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calculatedColumnFormula>
    </tableColumn>
    <tableColumn id="11" xr3:uid="{6DDA6CF6-0C53-45C2-840B-4696E5D567B8}" name="In-Kind % of total cost" totalsRowFunction="custom" dataDxfId="126" totalsRowDxfId="125">
      <calculatedColumnFormula>IFERROR(WARAYear1[[#This Row],[In-Kind funding]]/(WARAYear1[[#This Row],[WASP funding]]+WARAYear1[[#This Row],[In-Kind funding]]),0)</calculatedColumnFormula>
      <totalsRowFormula>IFERROR(WARAYear1[[#Totals],[In-Kind funding]]/(WARAYear1[[#Totals],[WASP funding]]+WARAYear1[[#Totals],[In-Kind funding]]),0)</totalsRowFormula>
    </tableColumn>
    <tableColumn id="13" xr3:uid="{8EF1D983-5279-4EF7-BE8A-EAF526368A97}" name="% of total In-Kind (Company min. 10 % max. 75 %)" dataDxfId="124" totalsRowDxfId="123">
      <calculatedColumnFormula>IFERROR(WARAYear1[[#This Row],[In-Kind funding]]/WARAYear1[[#Totals],[In-Kind funding]],0)</calculatedColumnFormula>
    </tableColumn>
    <tableColumn id="18" xr3:uid="{31CB1366-88AF-49CC-BDAC-E715D3EFC122}" name="Comment" dataDxfId="122" totalsRowDxfId="121"/>
    <tableColumn id="12" xr3:uid="{BBB41E77-D79D-45E3-90E5-C7349E79FDE2}" name="HJÄLP (DÖLJ)" dataDxfId="120" totalsRowDxfId="119">
      <calculatedColumnFormula>_xlfn.XLOOKUP(B3,Organizations[Connected organizations],Organizations[Type],"")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ED67454-1517-414D-99F4-7BB93F120661}" name="WARAYear2" displayName="WARAYear2" ref="B29:N46" totalsRowCount="1" headerRowDxfId="118" totalsRowDxfId="117">
  <tableColumns count="13">
    <tableColumn id="1" xr3:uid="{D335BF50-ADA0-4ECC-B4C9-378AB7818926}" name="Organization" totalsRowLabel="Summa" dataDxfId="116" totalsRowDxfId="115">
      <calculatedColumnFormula>B3</calculatedColumnFormula>
    </tableColumn>
    <tableColumn id="2" xr3:uid="{BE7B7DB6-F599-457B-974A-C1AD23CA1BB5}" name="Personnel" totalsRowFunction="sum" dataDxfId="114" totalsRowDxfId="113">
      <calculatedColumnFormula array="1">IF(ISBLANK(WARAYear2[Personnel]), "Fyll i", "")</calculatedColumnFormula>
    </tableColumn>
    <tableColumn id="3" xr3:uid="{BBF4A0EA-6252-4F92-925C-012383275A44}" name="Events" totalsRowFunction="sum" dataDxfId="112" totalsRowDxfId="111"/>
    <tableColumn id="6" xr3:uid="{7107B18B-2391-40F0-9464-1205655B3946}" name="Capital investments (depreciation costs)" totalsRowFunction="sum" dataDxfId="110" totalsRowDxfId="109"/>
    <tableColumn id="4" xr3:uid="{608F90D8-2CD0-48AA-BF90-AA2EB33C0251}" name="Operating expenses" totalsRowFunction="sum" dataDxfId="108" totalsRowDxfId="107"/>
    <tableColumn id="8" xr3:uid="{BC52BF1D-69EA-401D-B275-3EF954D63AE9}" name="Total costs" totalsRowFunction="sum" dataDxfId="106" totalsRowDxfId="105">
      <calculatedColumnFormula>SUM(WARAYear2[[#This Row],[Personnel]:[Operating expenses]])</calculatedColumnFormula>
    </tableColumn>
    <tableColumn id="9" xr3:uid="{B016088F-DF54-4DEA-AC2E-09FA938D8939}" name="WASP funding" totalsRowFunction="sum" dataDxfId="104" totalsRowDxfId="103"/>
    <tableColumn id="5" xr3:uid="{6D195584-F43E-4809-AAF9-B047230DFF30}" name="% of total WASP funding (Company max. 75 %, University max. 30 %,  Publicly funded actor max. 20 %)" dataDxfId="102" totalsRowDxfId="101">
      <calculatedColumnFormula>IFERROR(WARAYear2[[#This Row],[WASP funding]]/WARAYear2[[#Totals],[WASP funding]],0)</calculatedColumnFormula>
    </tableColumn>
    <tableColumn id="10" xr3:uid="{38EA9D30-71AD-4259-9C97-5113DD2AD504}" name="In-Kind funding" totalsRowFunction="sum" dataDxfId="100" totalsRowDxfId="99"/>
    <tableColumn id="11" xr3:uid="{017CAB7B-F121-499D-A3A6-3B648CDB0A65}" name="In-Kind % of total cost" totalsRowFunction="custom" dataDxfId="98" totalsRowDxfId="97">
      <calculatedColumnFormula>IFERROR(WARAYear2[[#This Row],[In-Kind funding]]/(WARAYear2[[#This Row],[WASP funding]]+WARAYear2[[#This Row],[In-Kind funding]]),0)</calculatedColumnFormula>
      <totalsRowFormula>IFERROR(WARAYear2[[#Totals],[In-Kind funding]]/(WARAYear2[[#Totals],[WASP funding]]+WARAYear2[[#Totals],[In-Kind funding]]),0)</totalsRowFormula>
    </tableColumn>
    <tableColumn id="13" xr3:uid="{A85BB30B-4CD0-4C8E-9D39-8B2C40681FA3}" name="% of total In-Kind (Company min. 10 % max. 75 %)" dataDxfId="96" totalsRowDxfId="95">
      <calculatedColumnFormula>IFERROR(WARAYear2[[#This Row],[In-Kind funding]]/WARAYear2[[#Totals],[In-Kind funding]],0)</calculatedColumnFormula>
    </tableColumn>
    <tableColumn id="12" xr3:uid="{B9C6C025-B234-4B92-96EC-8A727536CFFD}" name="Comment" dataDxfId="94" totalsRowDxfId="93"/>
    <tableColumn id="14" xr3:uid="{E360E558-8828-4CF1-A712-3F743F66F458}" name="HJÄLP (DÖLJ)" dataDxfId="92" totalsRowDxfId="91">
      <calculatedColumnFormula>_xlfn.XLOOKUP(B30,Organizations[Connected organizations],Organizations[Type],"")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6343F4E-11D9-4901-BEA6-2450F2F3217E}" name="WARAYear3" displayName="WARAYear3" ref="B52:N69" totalsRowCount="1" headerRowDxfId="90" totalsRowDxfId="89">
  <tableColumns count="13">
    <tableColumn id="1" xr3:uid="{6A1F93F3-5218-4635-99AB-FE600500E300}" name="Organization" totalsRowLabel="Summa" dataDxfId="88" totalsRowDxfId="87">
      <calculatedColumnFormula>B3</calculatedColumnFormula>
    </tableColumn>
    <tableColumn id="2" xr3:uid="{2D91F432-AD20-4A7B-AAD9-4B206505FB72}" name="Personnel" totalsRowFunction="sum" dataDxfId="86" totalsRowDxfId="85"/>
    <tableColumn id="3" xr3:uid="{6E07C3CD-D280-4972-8D70-9CB186F53835}" name="Events" totalsRowFunction="sum" dataDxfId="84" totalsRowDxfId="83"/>
    <tableColumn id="6" xr3:uid="{6503374B-7354-493C-ADB8-6A4AC2960B55}" name="Capital investments (depreciation costs)" totalsRowFunction="sum" dataDxfId="82" totalsRowDxfId="81"/>
    <tableColumn id="4" xr3:uid="{77C8E4E9-2534-439D-BD58-64B946A97F6F}" name="Operating expenses" totalsRowFunction="sum" dataDxfId="80" totalsRowDxfId="79"/>
    <tableColumn id="8" xr3:uid="{CD464FB2-D6F5-4983-8EAA-023D67341E35}" name="Total costs" totalsRowFunction="sum" dataDxfId="78" totalsRowDxfId="77">
      <calculatedColumnFormula>SUM(WARAYear3[[#This Row],[Personnel]:[Operating expenses]])</calculatedColumnFormula>
    </tableColumn>
    <tableColumn id="9" xr3:uid="{FE24A788-2FA4-4C1E-8DC5-E1489BAD1E79}" name="WASP funding" totalsRowFunction="sum" dataDxfId="76" totalsRowDxfId="75"/>
    <tableColumn id="5" xr3:uid="{7755385A-6F4C-43E5-9298-2D233D49D2C7}" name="% of total WASP funding (Company max. 75 %, University max. 30 %,  Publicly funded actor max. 20 %)" dataDxfId="74" totalsRowDxfId="73" dataCellStyle="Procent">
      <calculatedColumnFormula>IFERROR(WARAYear3[[#This Row],[WASP funding]]/WARAYear3[[#Totals],[WASP funding]],0)</calculatedColumnFormula>
    </tableColumn>
    <tableColumn id="10" xr3:uid="{7807AB28-A494-487A-9224-74FB180DEDA0}" name="In-Kind funding" totalsRowFunction="sum" dataDxfId="72" totalsRowDxfId="71"/>
    <tableColumn id="11" xr3:uid="{D84B2E87-D887-4F53-9B15-AAA6D1DF56E4}" name="In-Kind % of total cost" totalsRowFunction="custom" dataDxfId="70" totalsRowDxfId="69">
      <calculatedColumnFormula>IFERROR(WARAYear3[[#This Row],[In-Kind funding]]/(WARAYear3[[#This Row],[WASP funding]]+WARAYear3[[#This Row],[In-Kind funding]]),0)</calculatedColumnFormula>
      <totalsRowFormula>IFERROR(WARAYear3[[#Totals],[In-Kind funding]]/(WARAYear3[[#Totals],[WASP funding]]+WARAYear3[[#Totals],[In-Kind funding]]),0)</totalsRowFormula>
    </tableColumn>
    <tableColumn id="13" xr3:uid="{42BAF97D-4A6C-40F0-A3A8-7AAEB2B50E3F}" name="% of total In-Kind (Company min. 10 % max. 75 %)" dataDxfId="68" totalsRowDxfId="67">
      <calculatedColumnFormula>IFERROR(WARAYear3[[#This Row],[In-Kind funding]]/WARAYear3[[#Totals],[In-Kind funding]],0)</calculatedColumnFormula>
    </tableColumn>
    <tableColumn id="12" xr3:uid="{7A472A58-4273-4554-9F0B-854338DDBDE9}" name="Comment" dataDxfId="66" totalsRowDxfId="65"/>
    <tableColumn id="14" xr3:uid="{C7FC7CED-FE35-47F6-86E9-406ED6D4A39C}" name="HJÄLP (DÖLJ)" dataDxfId="64" totalsRowDxfId="63">
      <calculatedColumnFormula>_xlfn.XLOOKUP(B53,Organizations[Connected organizations],Organizations[Type],"")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98843AE-5F7D-403B-B4C8-E0BAA989EB09}" name="Tabell19" displayName="Tabell19" ref="B75:J96" totalsRowCount="1">
  <tableColumns count="9">
    <tableColumn id="1" xr3:uid="{BB5A2CA9-E2A7-41DC-B62C-3988AF9A657C}" name="Organization" totalsRowLabel="Summa" dataDxfId="62" totalsRowDxfId="61">
      <calculatedColumnFormula>B3</calculatedColumnFormula>
    </tableColumn>
    <tableColumn id="2" xr3:uid="{C367819D-8984-4BD0-BE11-DA9CFFD6A9D6}" name="Personnel" totalsRowFunction="sum" dataDxfId="60" totalsRowDxfId="59">
      <calculatedColumnFormula>SUMIFS(WARAYear1[Personnel],WARAYear1[Organization],Tabell19[[#This Row],[Organization]])+SUMIFS(WARAYear2[Personnel],WARAYear2[Organization],Tabell19[[#This Row],[Organization]])+SUMIFS(WARAYear3[Personnel],WARAYear3[Organization],Tabell19[[#This Row],[Organization]])</calculatedColumnFormula>
    </tableColumn>
    <tableColumn id="3" xr3:uid="{99658D93-7818-4E7E-AE3F-2269049DE95D}" name="Events" totalsRowFunction="sum" dataDxfId="58" totalsRowDxfId="57">
      <calculatedColumnFormula>SUMIFS(WARAYear1[Events],WARAYear1[Organization],Tabell19[[#This Row],[Organization]])+SUMIFS(WARAYear2[Events],WARAYear2[Organization],Tabell19[[#This Row],[Organization]])+SUMIFS(WARAYear3[Events],WARAYear3[Organization],Tabell19[[#This Row],[Organization]])</calculatedColumnFormula>
    </tableColumn>
    <tableColumn id="6" xr3:uid="{0B5BB394-3B1B-4658-A71C-A0F9F4B639E2}" name="Capital investments (depreciation costs)" totalsRowFunction="sum" dataDxfId="56" totalsRowDxfId="55">
      <calculatedColumnFormula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calculatedColumnFormula>
    </tableColumn>
    <tableColumn id="4" xr3:uid="{A038051C-7339-4934-AB43-3C39E28322D9}" name="Operating expenses" totalsRowFunction="sum" dataDxfId="54" totalsRowDxfId="53">
      <calculatedColumnFormula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calculatedColumnFormula>
    </tableColumn>
    <tableColumn id="8" xr3:uid="{DD7A537D-42A6-4226-8AD8-381B7D38FF56}" name="Total costs" totalsRowFunction="sum" dataDxfId="52" totalsRowDxfId="51">
      <calculatedColumnFormula>SUM(Tabell19[[#This Row],[Personnel]:[Operating expenses]])</calculatedColumnFormula>
    </tableColumn>
    <tableColumn id="9" xr3:uid="{11B40080-799F-4AA1-9193-0ACE4DB96E51}" name="WASP Funding" totalsRowFunction="sum" dataDxfId="50" totalsRowDxfId="49">
      <calculatedColumnFormula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calculatedColumnFormula>
    </tableColumn>
    <tableColumn id="10" xr3:uid="{7C6C1C05-090A-4E94-ADF8-94B234089F91}" name="In-Kind Funding" totalsRowFunction="sum" dataDxfId="48" totalsRowDxfId="47">
      <calculatedColumnFormula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calculatedColumnFormula>
    </tableColumn>
    <tableColumn id="11" xr3:uid="{F29A038D-97EC-4159-AADE-E616743AAA27}" name="In-Kind % of total cost" totalsRowFunction="custom" dataDxfId="46" totalsRowDxfId="45" dataCellStyle="Procent">
      <calculatedColumnFormula>IFERROR(Tabell19[[#This Row],[In-Kind Funding]]/(Tabell19[[#This Row],[WASP Funding]]+Tabell19[[#This Row],[In-Kind Funding]]),0)</calculatedColumnFormula>
      <totalsRowFormula>IFERROR(Tabell19[[#Totals],[In-Kind Funding]]/(Tabell19[[#Totals],[WASP Funding]]+Tabell19[[#Totals],[In-Kind Funding]]),0)</totalsRow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E6F9A0D-83BC-4C2D-9DFE-F3A2BA30B0F8}" name="Role" displayName="Role" ref="B7:B12" totalsRowShown="0" headerRowDxfId="44" dataDxfId="43">
  <autoFilter ref="B7:B12" xr:uid="{5E6F9A0D-83BC-4C2D-9DFE-F3A2BA30B0F8}"/>
  <tableColumns count="1">
    <tableColumn id="1" xr3:uid="{548847DF-F170-474D-BFA7-CF9D521CF664}" name="ManagementCoordination" dataDxfId="4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A9378BF-84F1-46E3-BD93-94020FA21E52}" name="WARA" displayName="WARA" ref="A2:A8" totalsRowShown="0" headerRowDxfId="41" dataDxfId="40">
  <autoFilter ref="A2:A8" xr:uid="{5A9378BF-84F1-46E3-BD93-94020FA21E52}"/>
  <tableColumns count="1">
    <tableColumn id="1" xr3:uid="{9BDBF733-BE22-47CF-B826-580FD8A50CBE}" name="WARA" dataDxfId="3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5D359B-1D81-4C97-9CFF-758AAF54754C}" name="EXTINT" displayName="EXTINT" ref="C2:C5" totalsRowShown="0" headerRowDxfId="38" dataDxfId="37">
  <autoFilter ref="C2:C5" xr:uid="{745D359B-1D81-4C97-9CFF-758AAF54754C}"/>
  <tableColumns count="1">
    <tableColumn id="1" xr3:uid="{129D79B9-2F65-424A-BFE6-655078ABDCA4}" name="EXT/INT" dataDxfId="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1DBB46A-ECE2-4D8D-9B61-76E6306EFE57}" name="EventTYPE" displayName="EventTYPE" ref="C7:C17" totalsRowShown="0" headerRowDxfId="35" dataDxfId="34">
  <autoFilter ref="C7:C17" xr:uid="{81DBB46A-ECE2-4D8D-9B61-76E6306EFE57}"/>
  <tableColumns count="1">
    <tableColumn id="1" xr3:uid="{F6373119-3F66-49B8-8AAC-33698D1593C9}" name="TYPE" dataDxfId="3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8414807-0130-4104-8D07-D8F8ED8E896D}" name="UNI" displayName="UNI" ref="A17:A26" totalsRowShown="0" headerRowDxfId="32" dataDxfId="31">
  <autoFilter ref="A17:A26" xr:uid="{38414807-0130-4104-8D07-D8F8ED8E896D}"/>
  <tableColumns count="1">
    <tableColumn id="1" xr3:uid="{7DE875E2-E85D-4453-A455-3799BABB2343}" name="UNI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61FDF9-5FAF-4FA2-9AD1-84F1B3A39843}" name="WASPPersonal" displayName="WASPPersonal" ref="A2:H23" totalsRowCount="1" headerRowDxfId="303" dataDxfId="302" totalsRowDxfId="301">
  <tableColumns count="8">
    <tableColumn id="1" xr3:uid="{753EC912-66C4-4EC0-BECD-17D2459692E4}" name="Name" totalsRowLabel="Summa" dataDxfId="300" totalsRowDxfId="299"/>
    <tableColumn id="2" xr3:uid="{46485979-C297-4A2A-8468-AE21711AAC0C}" name="Organization" dataDxfId="298" totalsRowDxfId="297"/>
    <tableColumn id="9" xr3:uid="{AB7AD8C6-2E3C-4BDA-9897-E0E61DC55DA7}" name="Category" dataDxfId="296" totalsRowDxfId="295"/>
    <tableColumn id="3" xr3:uid="{BB1474DD-0426-4C1D-A2A4-A2039389F8DA}" name="Role in WARA" dataDxfId="294" totalsRowDxfId="293"/>
    <tableColumn id="4" xr3:uid="{C798D51B-DB5F-4D92-8E6C-DAD70B6F6203}" name="Annual working hours" totalsRowFunction="sum" dataDxfId="292" totalsRowDxfId="291"/>
    <tableColumn id="5" xr3:uid="{0A76E7C6-8CAB-4FEE-A791-A2B75CD11E99}" name="Hourly cost (SEK)" dataDxfId="290" totalsRowDxfId="289"/>
    <tableColumn id="6" xr3:uid="{5ED7F5DD-4E08-413B-9CD9-BF64B1654FEC}" name="Total Cost _x000a_incl. LKP &amp; OH (SEK)" totalsRowFunction="sum" dataDxfId="288" totalsRowDxfId="287">
      <calculatedColumnFormula>WASPPersonal[[#This Row],[Annual working hours]]*WASPPersonal[[#This Row],[Hourly cost (SEK)]]</calculatedColumnFormula>
    </tableColumn>
    <tableColumn id="7" xr3:uid="{6FED7812-FC48-409C-A2BE-3E246AF4594D}" name="Comment" dataDxfId="286" totalsRowDxfId="28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7900E26-2FCF-44A6-BF86-517563CCFC0E}" name="MONTH" displayName="MONTH" ref="C20:C33" totalsRowShown="0" headerRowDxfId="29" dataDxfId="28">
  <autoFilter ref="C20:C33" xr:uid="{D7900E26-2FCF-44A6-BF86-517563CCFC0E}"/>
  <tableColumns count="1">
    <tableColumn id="1" xr3:uid="{62A4E943-1887-4425-A943-72F4C27F9DF2}" name="MONTH" dataDxfId="2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8059F0-742D-4785-B2E1-A963DEE466ED}" name="ORGTYPE" displayName="ORGTYPE" ref="A10:A14" totalsRowShown="0" headerRowDxfId="26" dataDxfId="25">
  <autoFilter ref="A10:A14" xr:uid="{648059F0-742D-4785-B2E1-A963DEE466ED}"/>
  <tableColumns count="1">
    <tableColumn id="1" xr3:uid="{347A6D1B-38ED-4618-8D39-7B4DB64E8E9C}" name="ORGTYPE" dataDxfId="2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059CD3D-0574-432D-AB50-4BF413D667DD}" name="Category" displayName="Category" ref="B2:B5" totalsRowShown="0" headerRowDxfId="23">
  <autoFilter ref="B2:B5" xr:uid="{A059CD3D-0574-432D-AB50-4BF413D667DD}"/>
  <tableColumns count="1">
    <tableColumn id="1" xr3:uid="{1B8CB4DC-CE2F-4F19-A5FF-406EDA90A9AB}" name="CATEGOR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C4FACD6-8B93-48E9-8D98-ED7BACFDF932}" name="Tabell27" displayName="Tabell27" ref="B14:B17" totalsRowShown="0" headerRowDxfId="22" dataDxfId="21">
  <autoFilter ref="B14:B17" xr:uid="{8C4FACD6-8B93-48E9-8D98-ED7BACFDF932}"/>
  <tableColumns count="1">
    <tableColumn id="1" xr3:uid="{7B13F9CE-9EF9-4ADD-B218-8B3FD30FC771}" name="ResearchInfrastructure" dataDxfId="2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3981F1-5A45-4AB7-8364-3DAE35F18D83}" name="Choose" displayName="Choose" ref="B19:B20" totalsRowShown="0" headerRowDxfId="19" dataDxfId="18">
  <autoFilter ref="B19:B20" xr:uid="{3E3981F1-5A45-4AB7-8364-3DAE35F18D83}"/>
  <tableColumns count="1">
    <tableColumn id="1" xr3:uid="{EA4BB954-FDBB-4340-A6C2-213219A35E75}" name="Choose" dataDxfId="17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7810CE-5B04-4C1B-85EF-C00A275FA5CC}" name="Tabell14" displayName="Tabell14" ref="E2:E9" totalsRowShown="0" headerRowDxfId="16">
  <autoFilter ref="E2:E9" xr:uid="{3E7810CE-5B04-4C1B-85EF-C00A275FA5CC}"/>
  <tableColumns count="1">
    <tableColumn id="1" xr3:uid="{8941EAC5-447F-4296-8A05-F6B7096AA34A}" name="Yea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7946BF-BD93-45A1-B16D-ED7C58A6F86A}" name="INKINDPersonal" displayName="INKINDPersonal" ref="A29:H43" totalsRowCount="1" headerRowDxfId="284" dataDxfId="283" totalsRowDxfId="281" tableBorderDxfId="282">
  <tableColumns count="8">
    <tableColumn id="1" xr3:uid="{F36F3AF8-FDF4-4D8D-889B-FDF7D23DAF07}" name="Name" totalsRowLabel="Summa" dataDxfId="280" totalsRowDxfId="279"/>
    <tableColumn id="2" xr3:uid="{91705EDC-D476-4BC3-A184-7DFBE3409618}" name="Organization" dataDxfId="278" totalsRowDxfId="277"/>
    <tableColumn id="9" xr3:uid="{8A5B191A-5799-4A8B-AFC8-C7BD6B08542C}" name="Category" dataDxfId="276" totalsRowDxfId="275"/>
    <tableColumn id="3" xr3:uid="{9E2248E0-AC03-4EC2-B2DC-6600FBAF66CA}" name="Role in WARA" dataDxfId="274" totalsRowDxfId="273"/>
    <tableColumn id="4" xr3:uid="{12EFC86A-B995-4666-8197-62AEB2C87ACE}" name="Annual working hours" totalsRowFunction="sum" dataDxfId="272" totalsRowDxfId="271"/>
    <tableColumn id="5" xr3:uid="{F10C05A9-FC2E-4436-88CF-BEE67448A44A}" name="Hourly cost (SEK)" dataDxfId="270" totalsRowDxfId="269"/>
    <tableColumn id="6" xr3:uid="{16AAEAEF-6B0A-42BB-AFBC-83C4227AF138}" name="Total Cost _x000a_incl. LKP &amp; OH (SEK)" totalsRowFunction="sum" dataDxfId="268" totalsRowDxfId="267">
      <calculatedColumnFormula>INKINDPersonal[[#This Row],[Annual working hours]]*INKINDPersonal[[#This Row],[Hourly cost (SEK)]]</calculatedColumnFormula>
    </tableColumn>
    <tableColumn id="7" xr3:uid="{D96881EF-1761-439E-BA61-3F24949313B6}" name="Comment" dataDxfId="266" totalsRowDxfId="26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E97FEE-1B44-446A-8772-A3D8566FABE8}" name="WASPEvent" displayName="WASPEvent" ref="A2:H10" totalsRowCount="1" headerRowDxfId="264" totalsRowDxfId="263">
  <tableColumns count="8">
    <tableColumn id="1" xr3:uid="{4601D772-F965-4AE7-962F-5F1310D88937}" name="Type of event" totalsRowLabel="Summa" dataDxfId="262" totalsRowDxfId="261"/>
    <tableColumn id="7" xr3:uid="{80AC33EA-6FE3-4740-8B70-938175BC3492}" name="Organization" dataDxfId="260" totalsRowDxfId="259"/>
    <tableColumn id="9" xr3:uid="{3D1E35CA-6FB3-4143-999A-648514E638D5}" name="Material" totalsRowFunction="sum" dataDxfId="258" totalsRowDxfId="257"/>
    <tableColumn id="8" xr3:uid="{1C344F28-31D1-4B4E-A605-17A203769B28}" name="Travel" totalsRowFunction="sum" dataDxfId="256" totalsRowDxfId="255"/>
    <tableColumn id="2" xr3:uid="{58C24518-FEF2-421D-BE82-043DEA542F79}" name="Total cost (SEK)" totalsRowFunction="sum" dataDxfId="254" totalsRowDxfId="253">
      <calculatedColumnFormula>SUM(WASPEvent[[#This Row],[Material]:[Travel]])</calculatedColumnFormula>
    </tableColumn>
    <tableColumn id="3" xr3:uid="{24B21702-DCBE-477D-97F1-B7A3DE39D41A}" name="External/ Internal" dataDxfId="252" totalsRowDxfId="251"/>
    <tableColumn id="4" xr3:uid="{48F94F32-B235-4AA7-9512-2F1BE01AD79A}" name="Planned dates" dataDxfId="250" totalsRowDxfId="249"/>
    <tableColumn id="5" xr3:uid="{52DA0501-4DFA-4BF5-A274-26D35472BD6E}" name="Comment" dataDxfId="248" totalsRowDxfId="24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A04379-1E18-4FDB-BD50-958286E5A651}" name="INKINDEvent" displayName="INKINDEvent" ref="A22:H29" totalsRowCount="1" tableBorderDxfId="246">
  <tableColumns count="8">
    <tableColumn id="1" xr3:uid="{EB13FDE6-D653-4C06-BC27-4450AAF192F7}" name="Type of event" totalsRowLabel="Summa" dataDxfId="245"/>
    <tableColumn id="7" xr3:uid="{C1C84904-5C87-47E6-BC16-E5F2FFF6D2CA}" name="Organization" dataDxfId="244"/>
    <tableColumn id="2" xr3:uid="{E92AAEB5-F8A7-45C8-9DA1-7853E2C3EA62}" name="Material" totalsRowFunction="sum" dataDxfId="243" totalsRowDxfId="242"/>
    <tableColumn id="6" xr3:uid="{F92F9BF4-D669-42DD-9E6C-EE4572AF1C66}" name="Travel" totalsRowFunction="sum" dataDxfId="241" totalsRowDxfId="240"/>
    <tableColumn id="3" xr3:uid="{A2A1CA3C-DEF8-48DF-ADAB-DA6F92FFB959}" name="Total cost (SEK)" totalsRowFunction="sum" dataDxfId="239" totalsRowDxfId="238">
      <calculatedColumnFormula>SUM(INKINDEvent[[#This Row],[Material]:[Travel]])</calculatedColumnFormula>
    </tableColumn>
    <tableColumn id="4" xr3:uid="{0CEF98C9-5C96-45B7-9C5B-D26511933860}" name="External/ Internal" dataDxfId="237"/>
    <tableColumn id="5" xr3:uid="{F3E3E266-8C81-482B-A6FB-ACC4AE9655B1}" name="Planned dates" dataDxfId="236"/>
    <tableColumn id="8" xr3:uid="{7D62B730-45BF-4BB2-AB5E-46642498E983}" name="Comment" dataDxfId="2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F32938-9463-4ABC-8122-8C23905C0DB5}" name="OpenEvent" displayName="OpenEvent" ref="A13:H17" totalsRowCount="1" headerRowDxfId="234" dataDxfId="233">
  <autoFilter ref="A13:H16" xr:uid="{9BF32938-9463-4ABC-8122-8C23905C0D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1F4A4B6-0119-44AC-B8F3-9C39B1CB7CE5}" name="OPEN EVENT extra 10 % of total WASP budget" totalsRowLabel="Summa" dataDxfId="232"/>
    <tableColumn id="2" xr3:uid="{5E02F1B1-C127-40AC-8795-2342AB6650DC}" name="Organization" dataDxfId="231"/>
    <tableColumn id="3" xr3:uid="{1BFEDD2F-4DFF-454A-B5D4-57F44D288AC4}" name="Material" totalsRowFunction="sum" dataDxfId="230" totalsRowDxfId="229"/>
    <tableColumn id="4" xr3:uid="{37D7D186-9A8A-49F1-A27E-4CCEC492F1CC}" name="Travel" totalsRowFunction="sum" dataDxfId="228" totalsRowDxfId="227"/>
    <tableColumn id="5" xr3:uid="{BDDE9E29-A998-49BE-8D6B-AD33A138FE73}" name="Total cost (SEK)" totalsRowFunction="sum" dataDxfId="226" totalsRowDxfId="225">
      <calculatedColumnFormula>SUM(OpenEvent[[#This Row],[Material]:[Travel]])</calculatedColumnFormula>
    </tableColumn>
    <tableColumn id="6" xr3:uid="{64F2D989-62FE-4AD2-BA29-B2B2E9406EA2}" name="External/ Internal" dataDxfId="224"/>
    <tableColumn id="7" xr3:uid="{F46EEFE5-81F7-456A-A135-AF62B9312725}" name="Planned dates" dataDxfId="223"/>
    <tableColumn id="8" xr3:uid="{5798DD22-40FD-4FA8-9168-4DEE82AD0A7C}" name="Comment" dataDxfId="22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1965C5-3F4C-4974-8FE0-F4F492A095D1}" name="WASPCapital" displayName="WASPCapital" ref="A2:H10" totalsRowCount="1" headerRowDxfId="221" dataDxfId="220" totalsRowDxfId="219">
  <tableColumns count="8">
    <tableColumn id="1" xr3:uid="{90BC1166-4F28-4FAA-9BDD-29012DD59C7E}" name="Type of capital investment" totalsRowLabel="Summa" dataDxfId="218" totalsRowDxfId="217"/>
    <tableColumn id="2" xr3:uid="{514D8995-B345-445C-B972-C9AB7B0A72AC}" name="Organization" dataDxfId="216" totalsRowDxfId="215"/>
    <tableColumn id="8" xr3:uid="{8E5ABFDA-36E7-401D-82B8-602FA77DBFF1}" name="Date of purchase" dataDxfId="214" totalsRowDxfId="213"/>
    <tableColumn id="3" xr3:uid="{B8D4A340-8907-4EA0-A6FF-FE010744DE77}" name="Purchase cost" totalsRowFunction="sum" dataDxfId="212" totalsRowDxfId="211"/>
    <tableColumn id="4" xr3:uid="{6A53D6CA-5B9D-456F-AD53-363A0B3F6916}" name="Utilization rate in WASP %" dataDxfId="210" totalsRowDxfId="209" dataCellStyle="Procent"/>
    <tableColumn id="5" xr3:uid="{721EBBC9-5E43-4ADA-AF17-45E4066B8BC9}" name="Depreciation period (years)" dataDxfId="208" totalsRowDxfId="207"/>
    <tableColumn id="7" xr3:uid="{BEEA492D-0445-4842-9252-424BD0ABDD55}" name="Depreciation cost (SEK)" totalsRowFunction="sum" dataDxfId="206" totalsRowDxfId="205">
      <calculatedColumnFormula>IFERROR((WASPCapital[[#This Row],[Purchase cost]]/WASPCapital[[#This Row],[Depreciation period (years)]])*(WASPCapital[[#This Row],[Utilization rate in WASP %]]), 0)</calculatedColumnFormula>
    </tableColumn>
    <tableColumn id="6" xr3:uid="{B44DEF88-B524-49BD-86C1-6C2E5FA324EA}" name="Comment" dataDxfId="204" totalsRowDxfId="2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7A715F2-12F0-4B07-BAB4-2D8FCE940F2A}" name="WASPOperating" displayName="WASPOperating" ref="A14:H20" totalsRowCount="1" headerRowDxfId="202" dataDxfId="201" totalsRowDxfId="200">
  <tableColumns count="8">
    <tableColumn id="1" xr3:uid="{E8684488-492E-45C1-BFF7-C83FEF13A93F}" name="Type of operating expense" totalsRowLabel="Summa" dataDxfId="199" totalsRowDxfId="198"/>
    <tableColumn id="2" xr3:uid="{80790BA6-134B-4214-A5E9-420C2CA7B59D}" name="Organization" dataDxfId="197" totalsRowDxfId="196"/>
    <tableColumn id="3" xr3:uid="{E23E891C-45DE-4BB8-91C4-7DDB0BE62C88}" name="Total cost" totalsRowFunction="sum" dataDxfId="195" totalsRowDxfId="194"/>
    <tableColumn id="13" xr3:uid="{3476B7B6-8F54-4BCB-8A1D-BDFAD3078DA5}" name="Kolumn4" dataDxfId="193" totalsRowDxfId="192"/>
    <tableColumn id="12" xr3:uid="{11308565-8760-412C-B6A0-082314F7CD78}" name="Kolumn3" dataDxfId="191" totalsRowDxfId="190"/>
    <tableColumn id="11" xr3:uid="{DD16DFD5-288C-4747-B00A-316A5F2A6B90}" name="Kolumn2" dataDxfId="189" totalsRowDxfId="188"/>
    <tableColumn id="10" xr3:uid="{FBD41DC6-53B4-467B-AF5A-0F526800B307}" name="Kolumn1" dataDxfId="187" totalsRowDxfId="186"/>
    <tableColumn id="6" xr3:uid="{06597C21-B515-47C4-BEF1-7FCDA5383AB0}" name="Comment" dataDxfId="185" totalsRowDxfId="18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A0DEDC6-0A37-4F22-B84B-7790BA3DCFAC}" name="INKINDCapital" displayName="INKINDCapital" ref="A25:H31" totalsRowCount="1" headerRowDxfId="183" dataDxfId="182" totalsRowDxfId="181">
  <tableColumns count="8">
    <tableColumn id="1" xr3:uid="{2CE1DFBD-FA9A-46A3-BAD0-4800F46687F4}" name="Type of capital investment" totalsRowLabel="Summa" dataDxfId="180" totalsRowDxfId="179"/>
    <tableColumn id="2" xr3:uid="{2E875D39-E41B-4E16-B422-CC5A20CB2D47}" name="Organization" dataDxfId="178" totalsRowDxfId="177"/>
    <tableColumn id="8" xr3:uid="{11385D46-6BEE-4283-875A-54502F49A9AD}" name="Date of purchase" dataDxfId="176" totalsRowDxfId="175"/>
    <tableColumn id="3" xr3:uid="{3A4E4F4C-25E0-44C2-B2FA-7251B631CEC3}" name="Purchase cost" totalsRowFunction="sum" dataDxfId="174" totalsRowDxfId="173"/>
    <tableColumn id="4" xr3:uid="{90943BB0-E470-442A-9766-45599F8992E0}" name="Utilization rate in WASP %" dataDxfId="172" totalsRowDxfId="171" dataCellStyle="Procent"/>
    <tableColumn id="5" xr3:uid="{BBA7D737-9D0A-46A8-8D5F-87E8C1B73D10}" name="Depreciation period (years)" dataDxfId="170" totalsRowDxfId="169"/>
    <tableColumn id="7" xr3:uid="{B1FAD758-DEA2-4608-9215-53893791AD8B}" name="Depreciation cost (SEK)" totalsRowFunction="sum" dataDxfId="168" totalsRowDxfId="167">
      <calculatedColumnFormula>IFERROR((INKINDCapital[[#This Row],[Purchase cost]]/INKINDCapital[[#This Row],[Depreciation period (years)]])*(INKINDCapital[[#This Row],[Utilization rate in WASP %]]), 0)</calculatedColumnFormula>
    </tableColumn>
    <tableColumn id="6" xr3:uid="{1323758F-A05C-4352-A778-480F42FE582D}" name="Comment" dataDxfId="166" totalsRowDxfId="16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4" Type="http://schemas.openxmlformats.org/officeDocument/2006/relationships/table" Target="../tables/table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6" Type="http://schemas.openxmlformats.org/officeDocument/2006/relationships/table" Target="../tables/table20.xml"/><Relationship Id="rId11" Type="http://schemas.openxmlformats.org/officeDocument/2006/relationships/table" Target="../tables/table25.xml"/><Relationship Id="rId5" Type="http://schemas.openxmlformats.org/officeDocument/2006/relationships/table" Target="../tables/table19.xml"/><Relationship Id="rId10" Type="http://schemas.openxmlformats.org/officeDocument/2006/relationships/table" Target="../tables/table24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D77E-E52F-4340-8A2C-EE51C283BEDA}">
  <sheetPr>
    <tabColor theme="9" tint="0.39997558519241921"/>
  </sheetPr>
  <dimension ref="A1:I42"/>
  <sheetViews>
    <sheetView showGridLines="0" zoomScaleNormal="100" workbookViewId="0">
      <selection activeCell="A2" sqref="A2:A7"/>
    </sheetView>
  </sheetViews>
  <sheetFormatPr defaultRowHeight="15" x14ac:dyDescent="0.25"/>
  <cols>
    <col min="1" max="1" width="63.7109375" customWidth="1"/>
    <col min="2" max="2" width="11.5703125" customWidth="1"/>
    <col min="3" max="3" width="76.140625" customWidth="1"/>
  </cols>
  <sheetData>
    <row r="1" spans="1:3" ht="22.5" customHeight="1" thickBot="1" x14ac:dyDescent="0.35">
      <c r="A1" s="128" t="s">
        <v>28</v>
      </c>
      <c r="C1" s="138" t="s">
        <v>75</v>
      </c>
    </row>
    <row r="2" spans="1:3" ht="15.75" customHeight="1" x14ac:dyDescent="0.25">
      <c r="A2" s="177" t="s">
        <v>22</v>
      </c>
      <c r="C2" s="136" t="s">
        <v>118</v>
      </c>
    </row>
    <row r="3" spans="1:3" ht="16.5" customHeight="1" x14ac:dyDescent="0.25">
      <c r="A3" s="178"/>
      <c r="C3" s="136" t="s">
        <v>122</v>
      </c>
    </row>
    <row r="4" spans="1:3" ht="15.75" customHeight="1" x14ac:dyDescent="0.25">
      <c r="A4" s="178"/>
      <c r="C4" s="136" t="s">
        <v>123</v>
      </c>
    </row>
    <row r="5" spans="1:3" ht="16.5" customHeight="1" x14ac:dyDescent="0.25">
      <c r="A5" s="178"/>
      <c r="C5" s="136" t="s">
        <v>119</v>
      </c>
    </row>
    <row r="6" spans="1:3" ht="15.75" x14ac:dyDescent="0.25">
      <c r="A6" s="178"/>
      <c r="C6" s="136" t="s">
        <v>120</v>
      </c>
    </row>
    <row r="7" spans="1:3" ht="15" customHeight="1" thickBot="1" x14ac:dyDescent="0.3">
      <c r="A7" s="179"/>
      <c r="C7" s="137" t="s">
        <v>121</v>
      </c>
    </row>
    <row r="8" spans="1:3" ht="15" customHeight="1" thickBot="1" x14ac:dyDescent="0.3">
      <c r="C8" s="129"/>
    </row>
    <row r="9" spans="1:3" ht="15.75" customHeight="1" x14ac:dyDescent="0.25">
      <c r="A9" s="174" t="s">
        <v>77</v>
      </c>
    </row>
    <row r="10" spans="1:3" ht="15.75" customHeight="1" x14ac:dyDescent="0.25">
      <c r="A10" s="175"/>
    </row>
    <row r="11" spans="1:3" ht="15.75" customHeight="1" x14ac:dyDescent="0.25">
      <c r="A11" s="175"/>
    </row>
    <row r="12" spans="1:3" ht="15.75" customHeight="1" x14ac:dyDescent="0.25">
      <c r="A12" s="175"/>
    </row>
    <row r="13" spans="1:3" x14ac:dyDescent="0.25">
      <c r="A13" s="175"/>
    </row>
    <row r="14" spans="1:3" ht="29.25" customHeight="1" thickBot="1" x14ac:dyDescent="0.3">
      <c r="A14" s="176"/>
    </row>
    <row r="15" spans="1:3" ht="15" customHeight="1" thickBot="1" x14ac:dyDescent="0.3"/>
    <row r="16" spans="1:3" ht="15.75" customHeight="1" x14ac:dyDescent="0.25">
      <c r="A16" s="174" t="s">
        <v>76</v>
      </c>
      <c r="C16" s="129"/>
    </row>
    <row r="17" spans="1:9" ht="15" customHeight="1" x14ac:dyDescent="0.25">
      <c r="A17" s="175"/>
    </row>
    <row r="18" spans="1:9" x14ac:dyDescent="0.25">
      <c r="A18" s="175"/>
    </row>
    <row r="19" spans="1:9" x14ac:dyDescent="0.25">
      <c r="A19" s="175"/>
    </row>
    <row r="20" spans="1:9" ht="30.75" customHeight="1" thickBot="1" x14ac:dyDescent="0.3">
      <c r="A20" s="176"/>
      <c r="D20" s="6"/>
    </row>
    <row r="21" spans="1:9" ht="18.75" customHeight="1" x14ac:dyDescent="0.25"/>
    <row r="22" spans="1:9" ht="32.25" customHeight="1" x14ac:dyDescent="0.3">
      <c r="A22" s="130" t="s">
        <v>38</v>
      </c>
      <c r="B22" s="130" t="s">
        <v>14</v>
      </c>
      <c r="I22" s="131"/>
    </row>
    <row r="23" spans="1:9" ht="17.25" customHeight="1" x14ac:dyDescent="0.3">
      <c r="A23" s="28" t="s">
        <v>128</v>
      </c>
      <c r="B23" s="132" t="s">
        <v>90</v>
      </c>
      <c r="I23" s="131"/>
    </row>
    <row r="24" spans="1:9" ht="17.25" customHeight="1" x14ac:dyDescent="0.3">
      <c r="A24" s="29" t="s">
        <v>128</v>
      </c>
      <c r="B24" s="133" t="s">
        <v>90</v>
      </c>
      <c r="I24" s="131"/>
    </row>
    <row r="25" spans="1:9" ht="17.25" customHeight="1" x14ac:dyDescent="0.3">
      <c r="A25" s="29" t="s">
        <v>128</v>
      </c>
      <c r="B25" s="133" t="s">
        <v>90</v>
      </c>
      <c r="I25" s="131"/>
    </row>
    <row r="26" spans="1:9" ht="17.25" customHeight="1" x14ac:dyDescent="0.25">
      <c r="A26" s="46" t="s">
        <v>128</v>
      </c>
      <c r="B26" s="132" t="s">
        <v>91</v>
      </c>
    </row>
    <row r="27" spans="1:9" ht="17.25" customHeight="1" x14ac:dyDescent="0.25">
      <c r="A27" s="46" t="s">
        <v>128</v>
      </c>
      <c r="B27" s="132" t="s">
        <v>91</v>
      </c>
    </row>
    <row r="28" spans="1:9" ht="17.25" customHeight="1" x14ac:dyDescent="0.25">
      <c r="A28" s="148" t="s">
        <v>128</v>
      </c>
      <c r="B28" s="132" t="s">
        <v>91</v>
      </c>
    </row>
    <row r="29" spans="1:9" ht="17.25" customHeight="1" x14ac:dyDescent="0.25">
      <c r="A29" s="148" t="s">
        <v>128</v>
      </c>
      <c r="B29" s="148" t="s">
        <v>22</v>
      </c>
    </row>
    <row r="30" spans="1:9" ht="17.25" customHeight="1" x14ac:dyDescent="0.25">
      <c r="A30" s="46" t="s">
        <v>128</v>
      </c>
      <c r="B30" s="46" t="s">
        <v>22</v>
      </c>
    </row>
    <row r="31" spans="1:9" ht="17.25" customHeight="1" x14ac:dyDescent="0.25">
      <c r="A31" s="148" t="s">
        <v>128</v>
      </c>
      <c r="B31" s="46" t="s">
        <v>22</v>
      </c>
    </row>
    <row r="32" spans="1:9" ht="17.25" customHeight="1" x14ac:dyDescent="0.25">
      <c r="A32" s="148" t="s">
        <v>128</v>
      </c>
      <c r="B32" s="46" t="s">
        <v>22</v>
      </c>
    </row>
    <row r="33" spans="1:2" ht="17.25" customHeight="1" x14ac:dyDescent="0.25">
      <c r="A33" s="148" t="s">
        <v>128</v>
      </c>
      <c r="B33" s="46" t="s">
        <v>22</v>
      </c>
    </row>
    <row r="34" spans="1:2" ht="17.25" customHeight="1" x14ac:dyDescent="0.25">
      <c r="A34" s="148" t="s">
        <v>128</v>
      </c>
      <c r="B34" s="46" t="s">
        <v>22</v>
      </c>
    </row>
    <row r="35" spans="1:2" ht="17.25" customHeight="1" x14ac:dyDescent="0.25">
      <c r="A35" s="148" t="s">
        <v>128</v>
      </c>
      <c r="B35" s="46" t="s">
        <v>22</v>
      </c>
    </row>
    <row r="36" spans="1:2" ht="17.25" customHeight="1" x14ac:dyDescent="0.25">
      <c r="A36" s="148" t="s">
        <v>128</v>
      </c>
      <c r="B36" s="46" t="s">
        <v>22</v>
      </c>
    </row>
    <row r="37" spans="1:2" ht="17.25" customHeight="1" x14ac:dyDescent="0.25">
      <c r="A37" s="148" t="s">
        <v>128</v>
      </c>
      <c r="B37" s="46" t="s">
        <v>22</v>
      </c>
    </row>
    <row r="38" spans="1:2" ht="17.25" customHeight="1" x14ac:dyDescent="0.25">
      <c r="A38" s="148" t="s">
        <v>128</v>
      </c>
      <c r="B38" s="46" t="s">
        <v>22</v>
      </c>
    </row>
    <row r="39" spans="1:2" ht="17.25" customHeight="1" x14ac:dyDescent="0.25">
      <c r="A39" s="148" t="s">
        <v>128</v>
      </c>
      <c r="B39" s="46" t="s">
        <v>22</v>
      </c>
    </row>
    <row r="40" spans="1:2" ht="17.25" customHeight="1" x14ac:dyDescent="0.25">
      <c r="A40" s="148" t="s">
        <v>128</v>
      </c>
      <c r="B40" s="46" t="s">
        <v>22</v>
      </c>
    </row>
    <row r="41" spans="1:2" ht="17.25" customHeight="1" x14ac:dyDescent="0.25">
      <c r="A41" s="148" t="s">
        <v>128</v>
      </c>
      <c r="B41" s="46" t="s">
        <v>22</v>
      </c>
    </row>
    <row r="42" spans="1:2" ht="17.25" customHeight="1" x14ac:dyDescent="0.25">
      <c r="A42" s="148" t="s">
        <v>128</v>
      </c>
      <c r="B42" s="29" t="s">
        <v>22</v>
      </c>
    </row>
  </sheetData>
  <sheetProtection algorithmName="SHA-512" hashValue="IkjN2zZnFKJ/T1TKGIUhhCI5xt9HqpE5Bgg45glGWI4fZKCtPNDWRfWnyX4TNH0cS5lwERKG/NOmtFD7OWp4Eg==" saltValue="bBC97bColhD/QMLJVPfwMQ==" spinCount="100000" sheet="1" objects="1" scenarios="1" selectLockedCells="1" autoFilter="0"/>
  <mergeCells count="3">
    <mergeCell ref="A16:A20"/>
    <mergeCell ref="A9:A14"/>
    <mergeCell ref="A2:A7"/>
  </mergeCells>
  <phoneticPr fontId="26" type="noConversion"/>
  <dataValidations count="4">
    <dataValidation type="list" allowBlank="1" showInputMessage="1" showErrorMessage="1" errorTitle="UNI" error="Choose a university in the dropdown." sqref="A23:A25" xr:uid="{30733BDF-EB29-4C16-9E74-028F9054D9E0}">
      <formula1>ListaUNI</formula1>
    </dataValidation>
    <dataValidation allowBlank="1" showInputMessage="1" showErrorMessage="1" errorTitle="WARA" error="Choose your WARA in the dropdown." sqref="A9" xr:uid="{6A6E11B0-C43B-488D-B00C-750E14CE0BA7}"/>
    <dataValidation type="list" allowBlank="1" showInputMessage="1" showErrorMessage="1" errorTitle="UNI" error="Choose a university in the dropdown." sqref="B29:B42" xr:uid="{B0381D06-737E-4918-9F1D-49C21A92A510}">
      <formula1>ListaORGTYPE</formula1>
    </dataValidation>
    <dataValidation allowBlank="1" showInputMessage="1" showErrorMessage="1" errorTitle="UNI" error="Choose a university in the dropdown." sqref="B23:B28" xr:uid="{04A266F6-9532-442F-A5D7-924EE2993FAE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ARA" error="Choose your WARA in the dropdown." xr:uid="{935945D8-6B96-484D-8593-50CF6A8C4C3F}">
          <x14:formula1>
            <xm:f>'DATA (DÖLJ)'!$A$3:$A$8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W1000"/>
  <sheetViews>
    <sheetView showGridLines="0" tabSelected="1" zoomScaleNormal="100" workbookViewId="0">
      <selection activeCell="D7" sqref="D7"/>
    </sheetView>
  </sheetViews>
  <sheetFormatPr defaultColWidth="14.42578125" defaultRowHeight="15" customHeight="1" x14ac:dyDescent="0.25"/>
  <cols>
    <col min="1" max="1" width="20.42578125" customWidth="1"/>
    <col min="2" max="2" width="28.42578125" customWidth="1"/>
    <col min="3" max="3" width="26.85546875" customWidth="1"/>
    <col min="4" max="4" width="21.42578125" bestFit="1" customWidth="1"/>
    <col min="5" max="5" width="12.85546875" customWidth="1"/>
    <col min="6" max="6" width="11.7109375" bestFit="1" customWidth="1"/>
    <col min="7" max="7" width="14.7109375" customWidth="1"/>
    <col min="8" max="8" width="109.42578125" customWidth="1"/>
    <col min="9" max="9" width="9.85546875" customWidth="1"/>
    <col min="10" max="22" width="8.85546875" customWidth="1"/>
  </cols>
  <sheetData>
    <row r="1" spans="1:23" ht="29.1" customHeight="1" thickBot="1" x14ac:dyDescent="0.35">
      <c r="A1" s="16" t="s">
        <v>40</v>
      </c>
      <c r="B1" s="30" t="s">
        <v>57</v>
      </c>
      <c r="C1" s="17"/>
      <c r="D1" s="17"/>
      <c r="E1" s="17"/>
      <c r="F1" s="17"/>
      <c r="G1" s="96"/>
      <c r="H1" s="18"/>
      <c r="I1" s="97"/>
    </row>
    <row r="2" spans="1:23" ht="45" x14ac:dyDescent="0.25">
      <c r="A2" s="1" t="s">
        <v>2</v>
      </c>
      <c r="B2" s="1" t="s">
        <v>3</v>
      </c>
      <c r="C2" s="1" t="s">
        <v>102</v>
      </c>
      <c r="D2" s="1" t="s">
        <v>4</v>
      </c>
      <c r="E2" s="73" t="s">
        <v>5</v>
      </c>
      <c r="F2" s="98" t="s">
        <v>6</v>
      </c>
      <c r="G2" s="98" t="s">
        <v>114</v>
      </c>
      <c r="H2" s="99" t="s">
        <v>0</v>
      </c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34" t="s">
        <v>16</v>
      </c>
      <c r="B3" s="32" t="s">
        <v>128</v>
      </c>
      <c r="C3" s="32" t="s">
        <v>22</v>
      </c>
      <c r="D3" s="32" t="s">
        <v>116</v>
      </c>
      <c r="E3" s="36">
        <v>0</v>
      </c>
      <c r="F3" s="36">
        <v>0</v>
      </c>
      <c r="G3" s="31">
        <f>WASPPersonal[[#This Row],[Annual working hours]]*WASPPersonal[[#This Row],[Hourly cost (SEK)]]</f>
        <v>0</v>
      </c>
      <c r="H3" s="71"/>
    </row>
    <row r="4" spans="1:23" x14ac:dyDescent="0.25">
      <c r="A4" s="34" t="s">
        <v>16</v>
      </c>
      <c r="B4" s="32" t="s">
        <v>128</v>
      </c>
      <c r="C4" s="32" t="s">
        <v>22</v>
      </c>
      <c r="D4" s="32" t="s">
        <v>116</v>
      </c>
      <c r="E4" s="36">
        <v>0</v>
      </c>
      <c r="F4" s="36">
        <v>0</v>
      </c>
      <c r="G4" s="31">
        <f>WASPPersonal[[#This Row],[Annual working hours]]*WASPPersonal[[#This Row],[Hourly cost (SEK)]]</f>
        <v>0</v>
      </c>
      <c r="H4" s="71"/>
      <c r="J4" s="3"/>
    </row>
    <row r="5" spans="1:23" x14ac:dyDescent="0.25">
      <c r="A5" s="34" t="s">
        <v>16</v>
      </c>
      <c r="B5" s="32" t="s">
        <v>128</v>
      </c>
      <c r="C5" s="32" t="s">
        <v>22</v>
      </c>
      <c r="D5" s="32" t="s">
        <v>116</v>
      </c>
      <c r="E5" s="36">
        <v>0</v>
      </c>
      <c r="F5" s="36">
        <v>0</v>
      </c>
      <c r="G5" s="31">
        <f>WASPPersonal[[#This Row],[Annual working hours]]*WASPPersonal[[#This Row],[Hourly cost (SEK)]]</f>
        <v>0</v>
      </c>
      <c r="H5" s="71"/>
      <c r="J5" s="3"/>
    </row>
    <row r="6" spans="1:23" x14ac:dyDescent="0.25">
      <c r="A6" s="34" t="s">
        <v>16</v>
      </c>
      <c r="B6" s="32" t="s">
        <v>128</v>
      </c>
      <c r="C6" s="32" t="s">
        <v>22</v>
      </c>
      <c r="D6" s="32" t="s">
        <v>116</v>
      </c>
      <c r="E6" s="36">
        <v>0</v>
      </c>
      <c r="F6" s="36">
        <v>0</v>
      </c>
      <c r="G6" s="31">
        <f>WASPPersonal[[#This Row],[Annual working hours]]*WASPPersonal[[#This Row],[Hourly cost (SEK)]]</f>
        <v>0</v>
      </c>
      <c r="H6" s="71"/>
      <c r="J6" s="6"/>
    </row>
    <row r="7" spans="1:23" x14ac:dyDescent="0.25">
      <c r="A7" s="34" t="s">
        <v>16</v>
      </c>
      <c r="B7" s="32" t="s">
        <v>128</v>
      </c>
      <c r="C7" s="32" t="s">
        <v>22</v>
      </c>
      <c r="D7" s="32" t="s">
        <v>116</v>
      </c>
      <c r="E7" s="36">
        <v>0</v>
      </c>
      <c r="F7" s="36">
        <v>0</v>
      </c>
      <c r="G7" s="31">
        <f>WASPPersonal[[#This Row],[Annual working hours]]*WASPPersonal[[#This Row],[Hourly cost (SEK)]]</f>
        <v>0</v>
      </c>
      <c r="H7" s="71"/>
      <c r="J7" s="6"/>
    </row>
    <row r="8" spans="1:23" x14ac:dyDescent="0.25">
      <c r="A8" s="34" t="s">
        <v>16</v>
      </c>
      <c r="B8" s="32" t="s">
        <v>128</v>
      </c>
      <c r="C8" s="32" t="s">
        <v>22</v>
      </c>
      <c r="D8" s="32" t="s">
        <v>116</v>
      </c>
      <c r="E8" s="36">
        <v>0</v>
      </c>
      <c r="F8" s="36">
        <v>0</v>
      </c>
      <c r="G8" s="31">
        <f>WASPPersonal[[#This Row],[Annual working hours]]*WASPPersonal[[#This Row],[Hourly cost (SEK)]]</f>
        <v>0</v>
      </c>
      <c r="H8" s="71"/>
      <c r="J8" s="6"/>
    </row>
    <row r="9" spans="1:23" x14ac:dyDescent="0.25">
      <c r="A9" s="34" t="s">
        <v>16</v>
      </c>
      <c r="B9" s="32" t="s">
        <v>128</v>
      </c>
      <c r="C9" s="32" t="s">
        <v>22</v>
      </c>
      <c r="D9" s="32" t="s">
        <v>116</v>
      </c>
      <c r="E9" s="36">
        <v>0</v>
      </c>
      <c r="F9" s="36">
        <v>0</v>
      </c>
      <c r="G9" s="31">
        <f>WASPPersonal[[#This Row],[Annual working hours]]*WASPPersonal[[#This Row],[Hourly cost (SEK)]]</f>
        <v>0</v>
      </c>
      <c r="H9" s="71"/>
    </row>
    <row r="10" spans="1:23" x14ac:dyDescent="0.25">
      <c r="A10" s="34" t="s">
        <v>16</v>
      </c>
      <c r="B10" s="32" t="s">
        <v>128</v>
      </c>
      <c r="C10" s="32" t="s">
        <v>22</v>
      </c>
      <c r="D10" s="32" t="s">
        <v>116</v>
      </c>
      <c r="E10" s="36">
        <v>0</v>
      </c>
      <c r="F10" s="36">
        <v>0</v>
      </c>
      <c r="G10" s="31">
        <f>WASPPersonal[[#This Row],[Annual working hours]]*WASPPersonal[[#This Row],[Hourly cost (SEK)]]</f>
        <v>0</v>
      </c>
      <c r="H10" s="71"/>
    </row>
    <row r="11" spans="1:23" x14ac:dyDescent="0.25">
      <c r="A11" s="34" t="s">
        <v>16</v>
      </c>
      <c r="B11" s="32" t="s">
        <v>128</v>
      </c>
      <c r="C11" s="32" t="s">
        <v>22</v>
      </c>
      <c r="D11" s="32" t="s">
        <v>116</v>
      </c>
      <c r="E11" s="36">
        <v>0</v>
      </c>
      <c r="F11" s="36">
        <v>0</v>
      </c>
      <c r="G11" s="31">
        <f>WASPPersonal[[#This Row],[Annual working hours]]*WASPPersonal[[#This Row],[Hourly cost (SEK)]]</f>
        <v>0</v>
      </c>
      <c r="H11" s="71"/>
    </row>
    <row r="12" spans="1:23" x14ac:dyDescent="0.25">
      <c r="A12" s="34" t="s">
        <v>16</v>
      </c>
      <c r="B12" s="32" t="s">
        <v>128</v>
      </c>
      <c r="C12" s="32" t="s">
        <v>22</v>
      </c>
      <c r="D12" s="32" t="s">
        <v>116</v>
      </c>
      <c r="E12" s="36">
        <v>0</v>
      </c>
      <c r="F12" s="36">
        <v>0</v>
      </c>
      <c r="G12" s="31">
        <f>WASPPersonal[[#This Row],[Annual working hours]]*WASPPersonal[[#This Row],[Hourly cost (SEK)]]</f>
        <v>0</v>
      </c>
      <c r="H12" s="71"/>
    </row>
    <row r="13" spans="1:23" x14ac:dyDescent="0.25">
      <c r="A13" s="34" t="s">
        <v>16</v>
      </c>
      <c r="B13" s="32" t="s">
        <v>128</v>
      </c>
      <c r="C13" s="32" t="s">
        <v>22</v>
      </c>
      <c r="D13" s="32" t="s">
        <v>116</v>
      </c>
      <c r="E13" s="36">
        <v>0</v>
      </c>
      <c r="F13" s="36">
        <v>0</v>
      </c>
      <c r="G13" s="31">
        <f>WASPPersonal[[#This Row],[Annual working hours]]*WASPPersonal[[#This Row],[Hourly cost (SEK)]]</f>
        <v>0</v>
      </c>
      <c r="H13" s="71"/>
    </row>
    <row r="14" spans="1:23" x14ac:dyDescent="0.25">
      <c r="A14" s="34" t="s">
        <v>16</v>
      </c>
      <c r="B14" s="32" t="s">
        <v>128</v>
      </c>
      <c r="C14" s="32" t="s">
        <v>22</v>
      </c>
      <c r="D14" s="32" t="s">
        <v>116</v>
      </c>
      <c r="E14" s="36">
        <v>0</v>
      </c>
      <c r="F14" s="36">
        <v>0</v>
      </c>
      <c r="G14" s="31">
        <f>WASPPersonal[[#This Row],[Annual working hours]]*WASPPersonal[[#This Row],[Hourly cost (SEK)]]</f>
        <v>0</v>
      </c>
      <c r="H14" s="71"/>
      <c r="J14" s="100"/>
      <c r="K14" s="100"/>
    </row>
    <row r="15" spans="1:23" x14ac:dyDescent="0.25">
      <c r="A15" s="169" t="s">
        <v>16</v>
      </c>
      <c r="B15" s="32" t="s">
        <v>128</v>
      </c>
      <c r="C15" s="32" t="s">
        <v>22</v>
      </c>
      <c r="D15" s="32" t="s">
        <v>116</v>
      </c>
      <c r="E15" s="36">
        <v>0</v>
      </c>
      <c r="F15" s="36">
        <v>0</v>
      </c>
      <c r="G15" s="31">
        <f>WASPPersonal[[#This Row],[Annual working hours]]*WASPPersonal[[#This Row],[Hourly cost (SEK)]]</f>
        <v>0</v>
      </c>
      <c r="H15" s="71"/>
      <c r="J15" s="100"/>
      <c r="K15" s="100"/>
    </row>
    <row r="16" spans="1:23" x14ac:dyDescent="0.25">
      <c r="A16" s="34" t="s">
        <v>16</v>
      </c>
      <c r="B16" s="32" t="s">
        <v>128</v>
      </c>
      <c r="C16" s="32" t="s">
        <v>22</v>
      </c>
      <c r="D16" s="32" t="s">
        <v>116</v>
      </c>
      <c r="E16" s="36">
        <v>0</v>
      </c>
      <c r="F16" s="36">
        <v>0</v>
      </c>
      <c r="G16" s="31">
        <f>WASPPersonal[[#This Row],[Annual working hours]]*WASPPersonal[[#This Row],[Hourly cost (SEK)]]</f>
        <v>0</v>
      </c>
      <c r="H16" s="71"/>
      <c r="J16" s="100"/>
      <c r="K16" s="100"/>
    </row>
    <row r="17" spans="1:11" x14ac:dyDescent="0.25">
      <c r="A17" s="34" t="s">
        <v>16</v>
      </c>
      <c r="B17" s="32" t="s">
        <v>128</v>
      </c>
      <c r="C17" s="32" t="s">
        <v>22</v>
      </c>
      <c r="D17" s="32" t="s">
        <v>116</v>
      </c>
      <c r="E17" s="36">
        <v>0</v>
      </c>
      <c r="F17" s="36">
        <v>0</v>
      </c>
      <c r="G17" s="31">
        <f>WASPPersonal[[#This Row],[Annual working hours]]*WASPPersonal[[#This Row],[Hourly cost (SEK)]]</f>
        <v>0</v>
      </c>
      <c r="H17" s="71"/>
      <c r="J17" s="100"/>
      <c r="K17" s="100"/>
    </row>
    <row r="18" spans="1:11" x14ac:dyDescent="0.25">
      <c r="A18" s="34" t="s">
        <v>16</v>
      </c>
      <c r="B18" s="32" t="s">
        <v>128</v>
      </c>
      <c r="C18" s="32" t="s">
        <v>22</v>
      </c>
      <c r="D18" s="32" t="s">
        <v>116</v>
      </c>
      <c r="E18" s="36">
        <v>0</v>
      </c>
      <c r="F18" s="36">
        <v>0</v>
      </c>
      <c r="G18" s="31">
        <f>WASPPersonal[[#This Row],[Annual working hours]]*WASPPersonal[[#This Row],[Hourly cost (SEK)]]</f>
        <v>0</v>
      </c>
      <c r="H18" s="71"/>
      <c r="J18" s="100"/>
      <c r="K18" s="100"/>
    </row>
    <row r="19" spans="1:11" x14ac:dyDescent="0.25">
      <c r="A19" s="34" t="s">
        <v>16</v>
      </c>
      <c r="B19" s="32" t="s">
        <v>128</v>
      </c>
      <c r="C19" s="32" t="s">
        <v>22</v>
      </c>
      <c r="D19" s="32" t="s">
        <v>116</v>
      </c>
      <c r="E19" s="36">
        <v>0</v>
      </c>
      <c r="F19" s="36">
        <v>0</v>
      </c>
      <c r="G19" s="31">
        <f>WASPPersonal[[#This Row],[Annual working hours]]*WASPPersonal[[#This Row],[Hourly cost (SEK)]]</f>
        <v>0</v>
      </c>
      <c r="H19" s="71"/>
      <c r="J19" s="100"/>
      <c r="K19" s="100"/>
    </row>
    <row r="20" spans="1:11" x14ac:dyDescent="0.25">
      <c r="A20" s="34" t="s">
        <v>16</v>
      </c>
      <c r="B20" s="32" t="s">
        <v>128</v>
      </c>
      <c r="C20" s="32" t="s">
        <v>22</v>
      </c>
      <c r="D20" s="32" t="s">
        <v>116</v>
      </c>
      <c r="E20" s="36">
        <v>0</v>
      </c>
      <c r="F20" s="36">
        <v>0</v>
      </c>
      <c r="G20" s="31">
        <f>WASPPersonal[[#This Row],[Annual working hours]]*WASPPersonal[[#This Row],[Hourly cost (SEK)]]</f>
        <v>0</v>
      </c>
      <c r="H20" s="71"/>
      <c r="J20" s="100"/>
      <c r="K20" s="100"/>
    </row>
    <row r="21" spans="1:11" x14ac:dyDescent="0.25">
      <c r="A21" s="34" t="s">
        <v>16</v>
      </c>
      <c r="B21" s="32" t="s">
        <v>128</v>
      </c>
      <c r="C21" s="32" t="s">
        <v>22</v>
      </c>
      <c r="D21" s="32" t="s">
        <v>116</v>
      </c>
      <c r="E21" s="36">
        <v>0</v>
      </c>
      <c r="F21" s="36">
        <v>0</v>
      </c>
      <c r="G21" s="31">
        <f>WASPPersonal[[#This Row],[Annual working hours]]*WASPPersonal[[#This Row],[Hourly cost (SEK)]]</f>
        <v>0</v>
      </c>
      <c r="H21" s="71"/>
      <c r="J21" s="100"/>
      <c r="K21" s="100"/>
    </row>
    <row r="22" spans="1:11" ht="15.75" customHeight="1" x14ac:dyDescent="0.25">
      <c r="A22" s="34" t="s">
        <v>16</v>
      </c>
      <c r="B22" s="32" t="s">
        <v>128</v>
      </c>
      <c r="C22" s="32" t="s">
        <v>22</v>
      </c>
      <c r="D22" s="32" t="s">
        <v>116</v>
      </c>
      <c r="E22" s="36">
        <v>0</v>
      </c>
      <c r="F22" s="36">
        <v>0</v>
      </c>
      <c r="G22" s="31">
        <f>WASPPersonal[[#This Row],[Annual working hours]]*WASPPersonal[[#This Row],[Hourly cost (SEK)]]</f>
        <v>0</v>
      </c>
      <c r="H22" s="71"/>
      <c r="J22" s="100"/>
      <c r="K22" s="100"/>
    </row>
    <row r="23" spans="1:11" ht="15.75" customHeight="1" x14ac:dyDescent="0.25">
      <c r="A23" s="10" t="s">
        <v>15</v>
      </c>
      <c r="B23" s="10"/>
      <c r="C23" s="10"/>
      <c r="D23" s="10"/>
      <c r="E23" s="101">
        <f>SUBTOTAL(109,WASPPersonal[Annual working hours])</f>
        <v>0</v>
      </c>
      <c r="F23" s="102"/>
      <c r="G23" s="41">
        <f>SUBTOTAL(109,WASPPersonal[Total Cost 
incl. LKP &amp; OH (SEK)])</f>
        <v>0</v>
      </c>
      <c r="H23" s="10"/>
      <c r="J23" s="100"/>
      <c r="K23" s="100"/>
    </row>
    <row r="24" spans="1:11" ht="15.75" customHeight="1" x14ac:dyDescent="0.25">
      <c r="A24" s="10"/>
      <c r="B24" s="10"/>
      <c r="C24" s="12"/>
      <c r="D24" s="12"/>
      <c r="E24" s="103"/>
      <c r="F24" s="104" t="s">
        <v>135</v>
      </c>
      <c r="G24" s="105">
        <f>IFERROR(SUMIF(WASPPersonal[Category],"Management",WASPPersonal[Total Cost 
incl. LKP &amp; OH (SEK)])/WASPPersonal[[#Totals],[Total Cost 
incl. LKP &amp; OH (SEK)]],0)</f>
        <v>0</v>
      </c>
      <c r="H24" s="86" t="s">
        <v>106</v>
      </c>
      <c r="J24" s="100"/>
      <c r="K24" s="100"/>
    </row>
    <row r="25" spans="1:11" ht="15.75" customHeight="1" x14ac:dyDescent="0.25">
      <c r="A25" s="10"/>
      <c r="B25" s="10"/>
      <c r="C25" s="12"/>
      <c r="D25" s="106"/>
      <c r="E25" s="106"/>
      <c r="F25" s="107" t="s">
        <v>112</v>
      </c>
      <c r="G25" s="108">
        <f>IFERROR(SUMIF(WASPPersonal[Category],"Research Infrastructure",WASPPersonal[Total Cost 
incl. LKP &amp; OH (SEK)])/WASPPersonal[[#Totals],[Total Cost 
incl. LKP &amp; OH (SEK)]],0)</f>
        <v>0</v>
      </c>
      <c r="H25" s="86" t="s">
        <v>113</v>
      </c>
      <c r="J25" s="100"/>
      <c r="K25" s="100"/>
    </row>
    <row r="26" spans="1:11" ht="15.75" customHeight="1" x14ac:dyDescent="0.25">
      <c r="D26" s="2"/>
      <c r="E26" s="109"/>
      <c r="F26" s="2"/>
      <c r="J26" s="100"/>
    </row>
    <row r="27" spans="1:11" ht="15.75" customHeight="1" thickBot="1" x14ac:dyDescent="0.3">
      <c r="J27" s="100"/>
    </row>
    <row r="28" spans="1:11" ht="27.6" customHeight="1" thickBot="1" x14ac:dyDescent="0.35">
      <c r="A28" s="110" t="s">
        <v>8</v>
      </c>
      <c r="B28" s="35" t="s">
        <v>57</v>
      </c>
      <c r="C28" s="19"/>
      <c r="D28" s="19"/>
      <c r="E28" s="19"/>
      <c r="F28" s="19"/>
      <c r="G28" s="19"/>
      <c r="H28" s="20"/>
      <c r="J28" s="100"/>
    </row>
    <row r="29" spans="1:11" ht="45" x14ac:dyDescent="0.25">
      <c r="A29" s="111" t="s">
        <v>2</v>
      </c>
      <c r="B29" s="1" t="s">
        <v>3</v>
      </c>
      <c r="C29" s="1" t="s">
        <v>102</v>
      </c>
      <c r="D29" s="1" t="s">
        <v>4</v>
      </c>
      <c r="E29" s="73" t="s">
        <v>5</v>
      </c>
      <c r="F29" s="98" t="s">
        <v>6</v>
      </c>
      <c r="G29" s="98" t="s">
        <v>114</v>
      </c>
      <c r="H29" s="99" t="s">
        <v>0</v>
      </c>
      <c r="J29" s="100"/>
      <c r="K29" s="100"/>
    </row>
    <row r="30" spans="1:11" ht="15.75" customHeight="1" x14ac:dyDescent="0.25">
      <c r="A30" s="34" t="s">
        <v>16</v>
      </c>
      <c r="B30" s="32" t="s">
        <v>128</v>
      </c>
      <c r="C30" s="32" t="s">
        <v>22</v>
      </c>
      <c r="D30" s="32" t="s">
        <v>116</v>
      </c>
      <c r="E30" s="134">
        <v>0</v>
      </c>
      <c r="F30" s="36">
        <v>0</v>
      </c>
      <c r="G30" s="31">
        <f>INKINDPersonal[[#This Row],[Annual working hours]]*INKINDPersonal[[#This Row],[Hourly cost (SEK)]]</f>
        <v>0</v>
      </c>
      <c r="H30" s="71"/>
      <c r="J30" s="100"/>
      <c r="K30" s="100"/>
    </row>
    <row r="31" spans="1:11" ht="15.75" customHeight="1" x14ac:dyDescent="0.25">
      <c r="A31" s="34" t="s">
        <v>16</v>
      </c>
      <c r="B31" s="32" t="s">
        <v>128</v>
      </c>
      <c r="C31" s="32" t="s">
        <v>22</v>
      </c>
      <c r="D31" s="32" t="s">
        <v>116</v>
      </c>
      <c r="E31" s="134">
        <v>0</v>
      </c>
      <c r="F31" s="36">
        <v>0</v>
      </c>
      <c r="G31" s="31">
        <f>INKINDPersonal[[#This Row],[Annual working hours]]*INKINDPersonal[[#This Row],[Hourly cost (SEK)]]</f>
        <v>0</v>
      </c>
      <c r="H31" s="71"/>
      <c r="J31" s="100"/>
      <c r="K31" s="100"/>
    </row>
    <row r="32" spans="1:11" ht="15.75" customHeight="1" x14ac:dyDescent="0.25">
      <c r="A32" s="34" t="s">
        <v>16</v>
      </c>
      <c r="B32" s="32" t="s">
        <v>128</v>
      </c>
      <c r="C32" s="32" t="s">
        <v>22</v>
      </c>
      <c r="D32" s="32" t="s">
        <v>116</v>
      </c>
      <c r="E32" s="134">
        <v>0</v>
      </c>
      <c r="F32" s="36">
        <v>0</v>
      </c>
      <c r="G32" s="31">
        <f>INKINDPersonal[[#This Row],[Annual working hours]]*INKINDPersonal[[#This Row],[Hourly cost (SEK)]]</f>
        <v>0</v>
      </c>
      <c r="H32" s="71"/>
      <c r="J32" s="100"/>
      <c r="K32" s="100"/>
    </row>
    <row r="33" spans="1:11" ht="15.75" customHeight="1" x14ac:dyDescent="0.25">
      <c r="A33" s="34" t="s">
        <v>16</v>
      </c>
      <c r="B33" s="32" t="s">
        <v>128</v>
      </c>
      <c r="C33" s="32" t="s">
        <v>22</v>
      </c>
      <c r="D33" s="32" t="s">
        <v>116</v>
      </c>
      <c r="E33" s="134">
        <v>0</v>
      </c>
      <c r="F33" s="36">
        <v>0</v>
      </c>
      <c r="G33" s="31">
        <f>INKINDPersonal[[#This Row],[Annual working hours]]*INKINDPersonal[[#This Row],[Hourly cost (SEK)]]</f>
        <v>0</v>
      </c>
      <c r="H33" s="71"/>
      <c r="J33" s="100"/>
      <c r="K33" s="100"/>
    </row>
    <row r="34" spans="1:11" ht="15.75" customHeight="1" x14ac:dyDescent="0.25">
      <c r="A34" s="34" t="s">
        <v>16</v>
      </c>
      <c r="B34" s="32" t="s">
        <v>128</v>
      </c>
      <c r="C34" s="32" t="s">
        <v>22</v>
      </c>
      <c r="D34" s="32" t="s">
        <v>116</v>
      </c>
      <c r="E34" s="134">
        <v>0</v>
      </c>
      <c r="F34" s="36">
        <v>0</v>
      </c>
      <c r="G34" s="31">
        <f>INKINDPersonal[[#This Row],[Annual working hours]]*INKINDPersonal[[#This Row],[Hourly cost (SEK)]]</f>
        <v>0</v>
      </c>
      <c r="H34" s="71"/>
      <c r="J34" s="100"/>
      <c r="K34" s="100"/>
    </row>
    <row r="35" spans="1:11" ht="15.75" customHeight="1" x14ac:dyDescent="0.25">
      <c r="A35" s="34" t="s">
        <v>16</v>
      </c>
      <c r="B35" s="32" t="s">
        <v>128</v>
      </c>
      <c r="C35" s="32" t="s">
        <v>22</v>
      </c>
      <c r="D35" s="32" t="s">
        <v>116</v>
      </c>
      <c r="E35" s="134">
        <v>0</v>
      </c>
      <c r="F35" s="36">
        <v>0</v>
      </c>
      <c r="G35" s="31">
        <f>INKINDPersonal[[#This Row],[Annual working hours]]*INKINDPersonal[[#This Row],[Hourly cost (SEK)]]</f>
        <v>0</v>
      </c>
      <c r="H35" s="71"/>
      <c r="J35" s="100"/>
      <c r="K35" s="100"/>
    </row>
    <row r="36" spans="1:11" ht="15.75" customHeight="1" x14ac:dyDescent="0.25">
      <c r="A36" s="34" t="s">
        <v>16</v>
      </c>
      <c r="B36" s="32" t="s">
        <v>128</v>
      </c>
      <c r="C36" s="32" t="s">
        <v>22</v>
      </c>
      <c r="D36" s="32" t="s">
        <v>116</v>
      </c>
      <c r="E36" s="134">
        <v>0</v>
      </c>
      <c r="F36" s="36">
        <v>0</v>
      </c>
      <c r="G36" s="31">
        <f>INKINDPersonal[[#This Row],[Annual working hours]]*INKINDPersonal[[#This Row],[Hourly cost (SEK)]]</f>
        <v>0</v>
      </c>
      <c r="H36" s="71"/>
    </row>
    <row r="37" spans="1:11" ht="15.75" customHeight="1" x14ac:dyDescent="0.25">
      <c r="A37" s="34" t="s">
        <v>16</v>
      </c>
      <c r="B37" s="32" t="s">
        <v>128</v>
      </c>
      <c r="C37" s="32" t="s">
        <v>22</v>
      </c>
      <c r="D37" s="32" t="s">
        <v>116</v>
      </c>
      <c r="E37" s="134">
        <v>0</v>
      </c>
      <c r="F37" s="36">
        <v>0</v>
      </c>
      <c r="G37" s="31">
        <f>INKINDPersonal[[#This Row],[Annual working hours]]*INKINDPersonal[[#This Row],[Hourly cost (SEK)]]</f>
        <v>0</v>
      </c>
      <c r="H37" s="71"/>
    </row>
    <row r="38" spans="1:11" ht="15.75" customHeight="1" x14ac:dyDescent="0.25">
      <c r="A38" s="34" t="s">
        <v>16</v>
      </c>
      <c r="B38" s="32" t="s">
        <v>128</v>
      </c>
      <c r="C38" s="32" t="s">
        <v>22</v>
      </c>
      <c r="D38" s="32" t="s">
        <v>116</v>
      </c>
      <c r="E38" s="134">
        <v>0</v>
      </c>
      <c r="F38" s="36">
        <v>0</v>
      </c>
      <c r="G38" s="112">
        <f>INKINDPersonal[[#This Row],[Annual working hours]]*INKINDPersonal[[#This Row],[Hourly cost (SEK)]]</f>
        <v>0</v>
      </c>
      <c r="H38" s="135"/>
    </row>
    <row r="39" spans="1:11" ht="15.75" customHeight="1" x14ac:dyDescent="0.25">
      <c r="A39" s="34" t="s">
        <v>16</v>
      </c>
      <c r="B39" s="32" t="s">
        <v>128</v>
      </c>
      <c r="C39" s="32" t="s">
        <v>22</v>
      </c>
      <c r="D39" s="32" t="s">
        <v>116</v>
      </c>
      <c r="E39" s="134">
        <v>0</v>
      </c>
      <c r="F39" s="36">
        <v>0</v>
      </c>
      <c r="G39" s="112">
        <f>INKINDPersonal[[#This Row],[Annual working hours]]*INKINDPersonal[[#This Row],[Hourly cost (SEK)]]</f>
        <v>0</v>
      </c>
      <c r="H39" s="135"/>
    </row>
    <row r="40" spans="1:11" ht="15.75" customHeight="1" x14ac:dyDescent="0.25">
      <c r="A40" s="34" t="s">
        <v>16</v>
      </c>
      <c r="B40" s="32" t="s">
        <v>128</v>
      </c>
      <c r="C40" s="32" t="s">
        <v>22</v>
      </c>
      <c r="D40" s="32" t="s">
        <v>116</v>
      </c>
      <c r="E40" s="134">
        <v>0</v>
      </c>
      <c r="F40" s="36">
        <v>0</v>
      </c>
      <c r="G40" s="112">
        <f>INKINDPersonal[[#This Row],[Annual working hours]]*INKINDPersonal[[#This Row],[Hourly cost (SEK)]]</f>
        <v>0</v>
      </c>
      <c r="H40" s="135"/>
    </row>
    <row r="41" spans="1:11" ht="15.75" customHeight="1" x14ac:dyDescent="0.25">
      <c r="A41" s="34" t="s">
        <v>16</v>
      </c>
      <c r="B41" s="32" t="s">
        <v>128</v>
      </c>
      <c r="C41" s="32" t="s">
        <v>22</v>
      </c>
      <c r="D41" s="32" t="s">
        <v>116</v>
      </c>
      <c r="E41" s="134">
        <v>0</v>
      </c>
      <c r="F41" s="36">
        <v>0</v>
      </c>
      <c r="G41" s="112">
        <f>INKINDPersonal[[#This Row],[Annual working hours]]*INKINDPersonal[[#This Row],[Hourly cost (SEK)]]</f>
        <v>0</v>
      </c>
      <c r="H41" s="135"/>
    </row>
    <row r="42" spans="1:11" ht="15.75" customHeight="1" x14ac:dyDescent="0.25">
      <c r="A42" s="34" t="s">
        <v>16</v>
      </c>
      <c r="B42" s="32" t="s">
        <v>128</v>
      </c>
      <c r="C42" s="32" t="s">
        <v>22</v>
      </c>
      <c r="D42" s="32" t="s">
        <v>116</v>
      </c>
      <c r="E42" s="134">
        <v>0</v>
      </c>
      <c r="F42" s="36">
        <v>0</v>
      </c>
      <c r="G42" s="112">
        <f>INKINDPersonal[[#This Row],[Annual working hours]]*INKINDPersonal[[#This Row],[Hourly cost (SEK)]]</f>
        <v>0</v>
      </c>
      <c r="H42" s="135"/>
    </row>
    <row r="43" spans="1:11" ht="15.75" customHeight="1" x14ac:dyDescent="0.25">
      <c r="A43" s="10" t="s">
        <v>15</v>
      </c>
      <c r="B43" s="10"/>
      <c r="C43" s="10"/>
      <c r="D43" s="10"/>
      <c r="E43" s="101">
        <f>SUBTOTAL(109,INKINDPersonal[Annual working hours])</f>
        <v>0</v>
      </c>
      <c r="F43" s="102"/>
      <c r="G43" s="41">
        <f>SUBTOTAL(109,INKINDPersonal[Total Cost 
incl. LKP &amp; OH (SEK)])</f>
        <v>0</v>
      </c>
      <c r="H43" s="10"/>
    </row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qdz8RxuKCYEabNMpTgDi7EKS3c04KhHPQDwEZjTc1W9wyJEwWWXWPPa4BPlh4vSRpPw4Tm0z5BTbFiCZj+i/hw==" saltValue="T/zC9bT0RwR7s/wnn/gm8g==" spinCount="100000" sheet="1" objects="1" scenarios="1" selectLockedCells="1" autoFilter="0"/>
  <phoneticPr fontId="26" type="noConversion"/>
  <conditionalFormatting sqref="D3:D22 D30:D42">
    <cfRule type="expression" dxfId="15" priority="1">
      <formula>OR(AND(C3="Management &amp; Coordination", D3&lt;&gt;"WARA Leader",D3&lt;&gt;"Management", D3&lt;&gt;"Administration", D3&lt;&gt;"Scientific Advisor"),AND(C3="Research Infrastructure",D3&lt;&gt;"Research Engineer",D3&lt;&gt;"Technical Manager"))</formula>
    </cfRule>
  </conditionalFormatting>
  <conditionalFormatting sqref="G24">
    <cfRule type="expression" dxfId="14" priority="3">
      <formula>$G$24&gt;20%</formula>
    </cfRule>
  </conditionalFormatting>
  <conditionalFormatting sqref="G25">
    <cfRule type="expression" dxfId="13" priority="2">
      <formula>$G$25&lt;80%</formula>
    </cfRule>
  </conditionalFormatting>
  <dataValidations count="3">
    <dataValidation type="list" allowBlank="1" showInputMessage="1" showErrorMessage="1" errorTitle="Organization" error="Choose an organization in the dropdown." sqref="B3:B22 B30:B42" xr:uid="{9857CA44-D8C1-45DE-B055-E3A976B9B458}">
      <formula1>ListaOrganizations</formula1>
    </dataValidation>
    <dataValidation type="list" allowBlank="1" showInputMessage="1" showErrorMessage="1" errorTitle="Category" error="Choose a category in the dropdown." sqref="C30:C42 C3:C22" xr:uid="{820E0FA2-B2BD-4102-965D-FE6995ECE34A}">
      <formula1>ListaCategory</formula1>
    </dataValidation>
    <dataValidation type="list" allowBlank="1" showInputMessage="1" errorTitle="Role" error="Choose a role in the dropdown." sqref="D30:D42 D3:D22" xr:uid="{F7A879EF-2A85-4F8A-BA4B-2255AFD29B7E}">
      <formula1>INDIRECT(SUBSTITUTE(SUBSTITUTE(C3," ",""),"&amp;",""))</formula1>
    </dataValidation>
  </dataValidations>
  <pageMargins left="0.7" right="0.7" top="0.75" bottom="0.75" header="0" footer="0"/>
  <pageSetup paperSize="9" orientation="portrait"/>
  <headerFooter>
    <oddHeader>&amp;R000000 Begränsad delning#_x000D_</oddHeader>
  </headerFooter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Q1004"/>
  <sheetViews>
    <sheetView showGridLines="0" zoomScaleNormal="100" workbookViewId="0">
      <selection activeCell="A3" sqref="A3"/>
    </sheetView>
  </sheetViews>
  <sheetFormatPr defaultColWidth="14.42578125" defaultRowHeight="15" customHeight="1" x14ac:dyDescent="0.25"/>
  <cols>
    <col min="1" max="1" width="30.5703125" customWidth="1"/>
    <col min="2" max="2" width="32.140625" customWidth="1"/>
    <col min="3" max="3" width="13.42578125" customWidth="1"/>
    <col min="4" max="4" width="12.42578125" customWidth="1"/>
    <col min="5" max="5" width="13.140625" customWidth="1"/>
    <col min="6" max="6" width="11.85546875" customWidth="1"/>
    <col min="7" max="7" width="17.140625" customWidth="1"/>
    <col min="8" max="8" width="121.28515625" customWidth="1"/>
    <col min="9" max="11" width="8.85546875" customWidth="1"/>
    <col min="12" max="12" width="28.7109375" bestFit="1" customWidth="1"/>
    <col min="13" max="26" width="8.85546875" customWidth="1"/>
  </cols>
  <sheetData>
    <row r="1" spans="1:17" ht="27.95" customHeight="1" thickBot="1" x14ac:dyDescent="0.35">
      <c r="A1" s="16" t="s">
        <v>40</v>
      </c>
      <c r="B1" s="30" t="s">
        <v>57</v>
      </c>
      <c r="C1" s="17"/>
      <c r="D1" s="17"/>
      <c r="E1" s="17"/>
      <c r="F1" s="17"/>
      <c r="G1" s="17"/>
      <c r="H1" s="18"/>
      <c r="J1" s="7"/>
      <c r="K1" s="26"/>
      <c r="M1" s="3"/>
      <c r="O1" s="6"/>
      <c r="P1" s="6"/>
      <c r="Q1" s="6"/>
    </row>
    <row r="2" spans="1:17" ht="35.1" customHeight="1" x14ac:dyDescent="0.25">
      <c r="A2" s="1" t="s">
        <v>9</v>
      </c>
      <c r="B2" s="1" t="s">
        <v>3</v>
      </c>
      <c r="C2" s="1" t="s">
        <v>42</v>
      </c>
      <c r="D2" s="1" t="s">
        <v>41</v>
      </c>
      <c r="E2" s="11" t="s">
        <v>74</v>
      </c>
      <c r="F2" s="73" t="s">
        <v>39</v>
      </c>
      <c r="G2" s="92" t="s">
        <v>10</v>
      </c>
      <c r="H2" s="1" t="s">
        <v>0</v>
      </c>
      <c r="K2" s="6"/>
    </row>
    <row r="3" spans="1:17" x14ac:dyDescent="0.25">
      <c r="A3" s="34" t="s">
        <v>22</v>
      </c>
      <c r="B3" s="32" t="s">
        <v>128</v>
      </c>
      <c r="C3" s="139">
        <v>0</v>
      </c>
      <c r="D3" s="139">
        <v>0</v>
      </c>
      <c r="E3" s="31">
        <f>SUM(WASPEvent[[#This Row],[Material]:[Travel]])</f>
        <v>0</v>
      </c>
      <c r="F3" s="140" t="s">
        <v>22</v>
      </c>
      <c r="G3" s="141" t="s">
        <v>22</v>
      </c>
      <c r="H3" s="135"/>
      <c r="K3" s="26"/>
    </row>
    <row r="4" spans="1:17" x14ac:dyDescent="0.25">
      <c r="A4" s="34" t="s">
        <v>22</v>
      </c>
      <c r="B4" s="32" t="s">
        <v>128</v>
      </c>
      <c r="C4" s="139">
        <v>0</v>
      </c>
      <c r="D4" s="139">
        <v>0</v>
      </c>
      <c r="E4" s="31">
        <f>SUM(WASPEvent[[#This Row],[Material]:[Travel]])</f>
        <v>0</v>
      </c>
      <c r="F4" s="140" t="s">
        <v>22</v>
      </c>
      <c r="G4" s="141" t="s">
        <v>22</v>
      </c>
      <c r="H4" s="135"/>
      <c r="K4" s="24"/>
    </row>
    <row r="5" spans="1:17" x14ac:dyDescent="0.25">
      <c r="A5" s="34" t="s">
        <v>22</v>
      </c>
      <c r="B5" s="32" t="s">
        <v>128</v>
      </c>
      <c r="C5" s="139">
        <v>0</v>
      </c>
      <c r="D5" s="139">
        <v>0</v>
      </c>
      <c r="E5" s="31">
        <f>SUM(WASPEvent[[#This Row],[Material]:[Travel]])</f>
        <v>0</v>
      </c>
      <c r="F5" s="140" t="s">
        <v>22</v>
      </c>
      <c r="G5" s="141" t="s">
        <v>22</v>
      </c>
      <c r="H5" s="135"/>
    </row>
    <row r="6" spans="1:17" x14ac:dyDescent="0.25">
      <c r="A6" s="34" t="s">
        <v>22</v>
      </c>
      <c r="B6" s="32" t="s">
        <v>128</v>
      </c>
      <c r="C6" s="139">
        <v>0</v>
      </c>
      <c r="D6" s="139">
        <v>0</v>
      </c>
      <c r="E6" s="31">
        <f>SUM(WASPEvent[[#This Row],[Material]:[Travel]])</f>
        <v>0</v>
      </c>
      <c r="F6" s="140" t="s">
        <v>22</v>
      </c>
      <c r="G6" s="141" t="s">
        <v>22</v>
      </c>
      <c r="H6" s="135"/>
    </row>
    <row r="7" spans="1:17" x14ac:dyDescent="0.25">
      <c r="A7" s="34" t="s">
        <v>22</v>
      </c>
      <c r="B7" s="32" t="s">
        <v>128</v>
      </c>
      <c r="C7" s="139">
        <v>0</v>
      </c>
      <c r="D7" s="139">
        <v>0</v>
      </c>
      <c r="E7" s="31">
        <f>SUM(WASPEvent[[#This Row],[Material]:[Travel]])</f>
        <v>0</v>
      </c>
      <c r="F7" s="140" t="s">
        <v>22</v>
      </c>
      <c r="G7" s="141" t="s">
        <v>22</v>
      </c>
      <c r="H7" s="135"/>
    </row>
    <row r="8" spans="1:17" x14ac:dyDescent="0.25">
      <c r="A8" s="34" t="s">
        <v>22</v>
      </c>
      <c r="B8" s="32" t="s">
        <v>128</v>
      </c>
      <c r="C8" s="139">
        <v>0</v>
      </c>
      <c r="D8" s="139">
        <v>0</v>
      </c>
      <c r="E8" s="31">
        <f>SUM(WASPEvent[[#This Row],[Material]:[Travel]])</f>
        <v>0</v>
      </c>
      <c r="F8" s="140" t="s">
        <v>22</v>
      </c>
      <c r="G8" s="141" t="s">
        <v>22</v>
      </c>
      <c r="H8" s="142"/>
    </row>
    <row r="9" spans="1:17" x14ac:dyDescent="0.25">
      <c r="A9" s="34" t="s">
        <v>22</v>
      </c>
      <c r="B9" s="32" t="s">
        <v>128</v>
      </c>
      <c r="C9" s="139">
        <v>0</v>
      </c>
      <c r="D9" s="139">
        <v>0</v>
      </c>
      <c r="E9" s="31">
        <f>SUM(WASPEvent[[#This Row],[Material]:[Travel]])</f>
        <v>0</v>
      </c>
      <c r="F9" s="140" t="s">
        <v>22</v>
      </c>
      <c r="G9" s="141" t="s">
        <v>22</v>
      </c>
      <c r="H9" s="143"/>
    </row>
    <row r="10" spans="1:17" x14ac:dyDescent="0.25">
      <c r="A10" s="10" t="s">
        <v>15</v>
      </c>
      <c r="B10" s="10"/>
      <c r="C10" s="40">
        <f>SUBTOTAL(109,WASPEvent[Material])</f>
        <v>0</v>
      </c>
      <c r="D10" s="40">
        <f>SUBTOTAL(109,WASPEvent[Travel])</f>
        <v>0</v>
      </c>
      <c r="E10" s="41">
        <f>SUBTOTAL(109,WASPEvent[Total cost (SEK)])</f>
        <v>0</v>
      </c>
      <c r="F10" s="10"/>
      <c r="G10" s="10"/>
      <c r="H10" s="10"/>
    </row>
    <row r="11" spans="1:17" x14ac:dyDescent="0.25">
      <c r="A11" s="10"/>
      <c r="B11" s="10"/>
      <c r="C11" s="40"/>
      <c r="D11" s="40"/>
      <c r="E11" s="41"/>
      <c r="F11" s="10"/>
      <c r="G11" s="10"/>
      <c r="H11" s="10"/>
    </row>
    <row r="12" spans="1:17" x14ac:dyDescent="0.25">
      <c r="A12" s="100" t="s">
        <v>131</v>
      </c>
      <c r="C12" s="40"/>
      <c r="D12" s="40"/>
      <c r="E12" s="41"/>
      <c r="F12" s="10"/>
      <c r="G12" s="10"/>
      <c r="H12" s="10"/>
    </row>
    <row r="13" spans="1:17" ht="30" x14ac:dyDescent="0.25">
      <c r="A13" s="155" t="s">
        <v>132</v>
      </c>
      <c r="B13" s="156" t="s">
        <v>3</v>
      </c>
      <c r="C13" s="156" t="s">
        <v>42</v>
      </c>
      <c r="D13" s="156" t="s">
        <v>41</v>
      </c>
      <c r="E13" s="157" t="s">
        <v>74</v>
      </c>
      <c r="F13" s="158" t="s">
        <v>39</v>
      </c>
      <c r="G13" s="159" t="s">
        <v>10</v>
      </c>
      <c r="H13" s="156" t="s">
        <v>0</v>
      </c>
    </row>
    <row r="14" spans="1:17" x14ac:dyDescent="0.25">
      <c r="A14" s="162" t="s">
        <v>129</v>
      </c>
      <c r="B14" s="32" t="s">
        <v>128</v>
      </c>
      <c r="C14" s="163">
        <v>0</v>
      </c>
      <c r="D14" s="163">
        <v>0</v>
      </c>
      <c r="E14" s="112">
        <f>SUM(OpenEvent[[#This Row],[Material]:[Travel]])</f>
        <v>0</v>
      </c>
      <c r="F14" s="153" t="s">
        <v>18</v>
      </c>
      <c r="G14" s="141" t="s">
        <v>22</v>
      </c>
      <c r="H14" s="135"/>
    </row>
    <row r="15" spans="1:17" x14ac:dyDescent="0.25">
      <c r="A15" s="162" t="s">
        <v>129</v>
      </c>
      <c r="B15" s="32" t="s">
        <v>128</v>
      </c>
      <c r="C15" s="163">
        <v>0</v>
      </c>
      <c r="D15" s="163">
        <v>0</v>
      </c>
      <c r="E15" s="112">
        <f>SUM(OpenEvent[[#This Row],[Material]:[Travel]])</f>
        <v>0</v>
      </c>
      <c r="F15" s="153" t="s">
        <v>18</v>
      </c>
      <c r="G15" s="141" t="s">
        <v>22</v>
      </c>
      <c r="H15" s="135"/>
    </row>
    <row r="16" spans="1:17" x14ac:dyDescent="0.25">
      <c r="A16" s="162" t="s">
        <v>129</v>
      </c>
      <c r="B16" s="32" t="s">
        <v>128</v>
      </c>
      <c r="C16" s="33">
        <v>0</v>
      </c>
      <c r="D16" s="33">
        <v>0</v>
      </c>
      <c r="E16" s="95">
        <f>SUM(OpenEvent[[#This Row],[Material]:[Travel]])</f>
        <v>0</v>
      </c>
      <c r="F16" s="154" t="s">
        <v>18</v>
      </c>
      <c r="G16" s="141" t="s">
        <v>22</v>
      </c>
      <c r="H16" s="164"/>
    </row>
    <row r="17" spans="1:12" x14ac:dyDescent="0.25">
      <c r="A17" t="s">
        <v>15</v>
      </c>
      <c r="C17" s="12">
        <f>SUBTOTAL(109,OpenEvent[Material])</f>
        <v>0</v>
      </c>
      <c r="D17" s="12">
        <f>SUBTOTAL(109,OpenEvent[Travel])</f>
        <v>0</v>
      </c>
      <c r="E17" s="12">
        <f>SUBTOTAL(109,OpenEvent[Total cost (SEK)])</f>
        <v>0</v>
      </c>
    </row>
    <row r="18" spans="1:12" x14ac:dyDescent="0.25">
      <c r="C18" s="50"/>
      <c r="D18" s="160" t="s">
        <v>130</v>
      </c>
      <c r="E18" s="161">
        <f>'Budget year 1-3'!H24-OpenEvent[[#Totals],[Total cost (SEK)]]</f>
        <v>0</v>
      </c>
    </row>
    <row r="19" spans="1:12" x14ac:dyDescent="0.25">
      <c r="C19" s="12"/>
      <c r="D19" s="170"/>
      <c r="E19" s="171"/>
    </row>
    <row r="20" spans="1:12" ht="15.75" thickBot="1" x14ac:dyDescent="0.3">
      <c r="B20" s="2"/>
      <c r="C20" s="6"/>
      <c r="L20" s="10"/>
    </row>
    <row r="21" spans="1:12" ht="28.5" customHeight="1" x14ac:dyDescent="0.3">
      <c r="A21" s="21" t="s">
        <v>8</v>
      </c>
      <c r="B21" s="35" t="s">
        <v>57</v>
      </c>
      <c r="C21" s="19"/>
      <c r="D21" s="19"/>
      <c r="E21" s="19"/>
      <c r="F21" s="19"/>
      <c r="G21" s="19"/>
      <c r="H21" s="20"/>
      <c r="L21" s="10"/>
    </row>
    <row r="22" spans="1:12" ht="30" x14ac:dyDescent="0.25">
      <c r="A22" s="1" t="s">
        <v>9</v>
      </c>
      <c r="B22" s="1" t="s">
        <v>3</v>
      </c>
      <c r="C22" s="1" t="s">
        <v>42</v>
      </c>
      <c r="D22" s="1" t="s">
        <v>41</v>
      </c>
      <c r="E22" s="11" t="s">
        <v>74</v>
      </c>
      <c r="F22" s="73" t="s">
        <v>39</v>
      </c>
      <c r="G22" s="92" t="s">
        <v>10</v>
      </c>
      <c r="H22" s="1" t="s">
        <v>0</v>
      </c>
      <c r="L22" s="10"/>
    </row>
    <row r="23" spans="1:12" x14ac:dyDescent="0.25">
      <c r="A23" s="34" t="s">
        <v>22</v>
      </c>
      <c r="B23" s="32" t="s">
        <v>128</v>
      </c>
      <c r="C23" s="33">
        <v>0</v>
      </c>
      <c r="D23" s="33">
        <v>0</v>
      </c>
      <c r="E23" s="95">
        <f>SUM(INKINDEvent[[#This Row],[Material]:[Travel]])</f>
        <v>0</v>
      </c>
      <c r="F23" s="140" t="s">
        <v>22</v>
      </c>
      <c r="G23" s="141" t="s">
        <v>22</v>
      </c>
      <c r="H23" s="135"/>
      <c r="L23" s="6"/>
    </row>
    <row r="24" spans="1:12" x14ac:dyDescent="0.25">
      <c r="A24" s="34" t="s">
        <v>22</v>
      </c>
      <c r="B24" s="32" t="s">
        <v>128</v>
      </c>
      <c r="C24" s="33">
        <v>0</v>
      </c>
      <c r="D24" s="33">
        <v>0</v>
      </c>
      <c r="E24" s="95">
        <f>SUM(INKINDEvent[[#This Row],[Material]:[Travel]])</f>
        <v>0</v>
      </c>
      <c r="F24" s="140" t="s">
        <v>22</v>
      </c>
      <c r="G24" s="141" t="s">
        <v>22</v>
      </c>
      <c r="H24" s="135"/>
      <c r="L24" s="7"/>
    </row>
    <row r="25" spans="1:12" x14ac:dyDescent="0.25">
      <c r="A25" s="34" t="s">
        <v>22</v>
      </c>
      <c r="B25" s="32" t="s">
        <v>128</v>
      </c>
      <c r="C25" s="33">
        <v>0</v>
      </c>
      <c r="D25" s="33">
        <v>0</v>
      </c>
      <c r="E25" s="95">
        <f>SUM(INKINDEvent[[#This Row],[Material]:[Travel]])</f>
        <v>0</v>
      </c>
      <c r="F25" s="140" t="s">
        <v>22</v>
      </c>
      <c r="G25" s="141" t="s">
        <v>22</v>
      </c>
      <c r="H25" s="135"/>
    </row>
    <row r="26" spans="1:12" ht="15.75" customHeight="1" x14ac:dyDescent="0.25">
      <c r="A26" s="34" t="s">
        <v>22</v>
      </c>
      <c r="B26" s="32" t="s">
        <v>128</v>
      </c>
      <c r="C26" s="33">
        <v>0</v>
      </c>
      <c r="D26" s="33">
        <v>0</v>
      </c>
      <c r="E26" s="95">
        <f>SUM(INKINDEvent[[#This Row],[Material]:[Travel]])</f>
        <v>0</v>
      </c>
      <c r="F26" s="140" t="s">
        <v>22</v>
      </c>
      <c r="G26" s="141" t="s">
        <v>22</v>
      </c>
      <c r="H26" s="135"/>
      <c r="L26" s="3"/>
    </row>
    <row r="27" spans="1:12" ht="15.75" customHeight="1" x14ac:dyDescent="0.25">
      <c r="A27" s="34" t="s">
        <v>22</v>
      </c>
      <c r="B27" s="32" t="s">
        <v>128</v>
      </c>
      <c r="C27" s="33">
        <v>0</v>
      </c>
      <c r="D27" s="33">
        <v>0</v>
      </c>
      <c r="E27" s="95">
        <f>SUM(INKINDEvent[[#This Row],[Material]:[Travel]])</f>
        <v>0</v>
      </c>
      <c r="F27" s="140" t="s">
        <v>22</v>
      </c>
      <c r="G27" s="141" t="s">
        <v>22</v>
      </c>
      <c r="H27" s="135"/>
      <c r="L27" s="6"/>
    </row>
    <row r="28" spans="1:12" ht="15.75" customHeight="1" x14ac:dyDescent="0.25">
      <c r="A28" s="34" t="s">
        <v>22</v>
      </c>
      <c r="B28" s="32" t="s">
        <v>128</v>
      </c>
      <c r="C28" s="33">
        <v>0</v>
      </c>
      <c r="D28" s="33">
        <v>0</v>
      </c>
      <c r="E28" s="95">
        <f>SUM(INKINDEvent[[#This Row],[Material]:[Travel]])</f>
        <v>0</v>
      </c>
      <c r="F28" s="140" t="s">
        <v>22</v>
      </c>
      <c r="G28" s="141" t="s">
        <v>22</v>
      </c>
      <c r="H28" s="135"/>
    </row>
    <row r="29" spans="1:12" ht="15.75" customHeight="1" x14ac:dyDescent="0.25">
      <c r="A29" t="s">
        <v>15</v>
      </c>
      <c r="C29" s="2">
        <f>SUBTOTAL(109,INKINDEvent[Material])</f>
        <v>0</v>
      </c>
      <c r="D29" s="2">
        <f>SUBTOTAL(109,INKINDEvent[Travel])</f>
        <v>0</v>
      </c>
      <c r="E29" s="12">
        <f>SUBTOTAL(109,INKINDEvent[Total cost (SEK)])</f>
        <v>0</v>
      </c>
    </row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sheetProtection algorithmName="SHA-512" hashValue="PpD1amGc6FHb7+YEy/0qyAjFxRfnG/13YwnP9UNJIRTIOfFHQdX0MtBw77SEIIKo4JC5uxSYySu3h9cKMAOIgw==" saltValue="j/IjXp0zY1OSwhBxcHuylA==" spinCount="100000" sheet="1" objects="1" scenarios="1" selectLockedCells="1" autoFilter="0"/>
  <dataValidations count="4">
    <dataValidation type="list" allowBlank="1" showInputMessage="1" showErrorMessage="1" errorTitle="External/Internal" error="Choose if the event is external or internal in the dropdown." sqref="F3:F9 F23:F28" xr:uid="{6C3B0F7D-48C2-430E-95AC-D623EFCB4A69}">
      <formula1>ListaEXTINT</formula1>
    </dataValidation>
    <dataValidation type="list" allowBlank="1" showInputMessage="1" showErrorMessage="1" errorTitle="Event" error="Choose the type of event in the dropdown." sqref="A3:A9 A23:A28" xr:uid="{B5EC462C-0F49-452E-9695-76C9E4D946CF}">
      <formula1>ListaEventTYPE</formula1>
    </dataValidation>
    <dataValidation type="list" allowBlank="1" showInputMessage="1" showErrorMessage="1" errorTitle="Month" error="Choose a month for the planned event in the dropdown." sqref="G14:G16 G3:G9 G23:G28" xr:uid="{18C9E75B-C647-493B-A8EA-FAD9B36E8A4D}">
      <formula1>ListaMONTH</formula1>
    </dataValidation>
    <dataValidation type="list" allowBlank="1" showInputMessage="1" showErrorMessage="1" errorTitle="Organization" error="Choose an organization in the dropdown." sqref="B14:B16 B3:B9 B23:B28" xr:uid="{0E76AD42-2883-46C0-8933-A8BF03CA2922}">
      <formula1>ListaOrganizations</formula1>
    </dataValidation>
  </dataValidations>
  <pageMargins left="0.7" right="0.7" top="0.75" bottom="0.75" header="0" footer="0"/>
  <pageSetup paperSize="9" orientation="portrait"/>
  <headerFooter>
    <oddHeader>&amp;R000000 Begränsad delning#_x000D_</oddHeader>
  </headerFooter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B1027"/>
  <sheetViews>
    <sheetView showGridLines="0" zoomScaleNormal="100" workbookViewId="0">
      <selection activeCell="A3" sqref="A3"/>
    </sheetView>
  </sheetViews>
  <sheetFormatPr defaultColWidth="14.42578125" defaultRowHeight="15" customHeight="1" x14ac:dyDescent="0.25"/>
  <cols>
    <col min="1" max="1" width="28.5703125" customWidth="1"/>
    <col min="2" max="2" width="40.5703125" customWidth="1"/>
    <col min="3" max="3" width="11.5703125" customWidth="1"/>
    <col min="4" max="4" width="11.140625" customWidth="1"/>
    <col min="5" max="5" width="18.42578125" customWidth="1"/>
    <col min="6" max="6" width="14.140625" bestFit="1" customWidth="1"/>
    <col min="7" max="7" width="13.140625" customWidth="1"/>
    <col min="8" max="8" width="111.140625" customWidth="1"/>
    <col min="9" max="9" width="8.85546875" customWidth="1"/>
    <col min="10" max="10" width="30.140625" customWidth="1"/>
    <col min="11" max="11" width="27.85546875" customWidth="1"/>
    <col min="12" max="13" width="8.85546875" customWidth="1"/>
    <col min="14" max="14" width="21" bestFit="1" customWidth="1"/>
    <col min="15" max="26" width="8.85546875" customWidth="1"/>
  </cols>
  <sheetData>
    <row r="1" spans="1:28" ht="29.45" customHeight="1" thickBot="1" x14ac:dyDescent="0.35">
      <c r="A1" s="16" t="s">
        <v>40</v>
      </c>
      <c r="B1" s="113" t="s">
        <v>85</v>
      </c>
      <c r="C1" s="30"/>
      <c r="D1" s="30"/>
      <c r="E1" s="30" t="s">
        <v>57</v>
      </c>
      <c r="F1" s="17"/>
      <c r="G1" s="17"/>
      <c r="H1" s="18"/>
    </row>
    <row r="2" spans="1:28" ht="41.25" customHeight="1" x14ac:dyDescent="0.25">
      <c r="A2" s="1" t="s">
        <v>82</v>
      </c>
      <c r="B2" s="1" t="s">
        <v>3</v>
      </c>
      <c r="C2" s="98" t="s">
        <v>13</v>
      </c>
      <c r="D2" s="11" t="s">
        <v>12</v>
      </c>
      <c r="E2" s="73" t="s">
        <v>80</v>
      </c>
      <c r="F2" s="73" t="s">
        <v>81</v>
      </c>
      <c r="G2" s="11" t="s">
        <v>45</v>
      </c>
      <c r="H2" s="1" t="s">
        <v>0</v>
      </c>
      <c r="I2" s="1"/>
      <c r="J2" s="114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7.45" customHeight="1" x14ac:dyDescent="0.25">
      <c r="A3" s="144" t="s">
        <v>124</v>
      </c>
      <c r="B3" s="32" t="s">
        <v>128</v>
      </c>
      <c r="C3" s="77" t="s">
        <v>17</v>
      </c>
      <c r="D3" s="33">
        <v>0</v>
      </c>
      <c r="E3" s="74">
        <v>0</v>
      </c>
      <c r="F3" s="75">
        <v>0</v>
      </c>
      <c r="G3" s="116">
        <f>IFERROR((WASPCapital[[#This Row],[Purchase cost]]/WASPCapital[[#This Row],[Depreciation period (years)]])*(WASPCapital[[#This Row],[Utilization rate in WASP %]]), 0)</f>
        <v>0</v>
      </c>
      <c r="H3" s="47"/>
      <c r="J3" s="27"/>
      <c r="K3" s="24"/>
    </row>
    <row r="4" spans="1:28" ht="17.45" customHeight="1" x14ac:dyDescent="0.25">
      <c r="A4" s="144" t="s">
        <v>124</v>
      </c>
      <c r="B4" s="32" t="s">
        <v>128</v>
      </c>
      <c r="C4" s="77" t="s">
        <v>17</v>
      </c>
      <c r="D4" s="33">
        <v>0</v>
      </c>
      <c r="E4" s="74">
        <v>0</v>
      </c>
      <c r="F4" s="75">
        <v>0</v>
      </c>
      <c r="G4" s="116">
        <f>IFERROR((WASPCapital[[#This Row],[Purchase cost]]/WASPCapital[[#This Row],[Depreciation period (years)]])*(WASPCapital[[#This Row],[Utilization rate in WASP %]]), 0)</f>
        <v>0</v>
      </c>
      <c r="H4" s="47"/>
    </row>
    <row r="5" spans="1:28" ht="17.45" customHeight="1" x14ac:dyDescent="0.25">
      <c r="A5" s="144" t="s">
        <v>124</v>
      </c>
      <c r="B5" s="32" t="s">
        <v>128</v>
      </c>
      <c r="C5" s="77" t="s">
        <v>17</v>
      </c>
      <c r="D5" s="33">
        <v>0</v>
      </c>
      <c r="E5" s="74">
        <v>0</v>
      </c>
      <c r="F5" s="75">
        <v>0</v>
      </c>
      <c r="G5" s="116">
        <f>IFERROR((WASPCapital[[#This Row],[Purchase cost]]/WASPCapital[[#This Row],[Depreciation period (years)]])*(WASPCapital[[#This Row],[Utilization rate in WASP %]]), 0)</f>
        <v>0</v>
      </c>
      <c r="H5" s="47"/>
      <c r="K5" s="24"/>
    </row>
    <row r="6" spans="1:28" ht="17.45" customHeight="1" x14ac:dyDescent="0.3">
      <c r="A6" s="144" t="s">
        <v>124</v>
      </c>
      <c r="B6" s="32" t="s">
        <v>128</v>
      </c>
      <c r="C6" s="77" t="s">
        <v>17</v>
      </c>
      <c r="D6" s="33">
        <v>0</v>
      </c>
      <c r="E6" s="74">
        <v>0</v>
      </c>
      <c r="F6" s="75">
        <v>0</v>
      </c>
      <c r="G6" s="116">
        <f>IFERROR((WASPCapital[[#This Row],[Purchase cost]]/WASPCapital[[#This Row],[Depreciation period (years)]])*(WASPCapital[[#This Row],[Utilization rate in WASP %]]), 0)</f>
        <v>0</v>
      </c>
      <c r="H6" s="47"/>
      <c r="K6" s="117"/>
      <c r="L6" s="24"/>
      <c r="O6" s="6"/>
      <c r="P6" s="26"/>
    </row>
    <row r="7" spans="1:28" ht="17.45" customHeight="1" x14ac:dyDescent="0.3">
      <c r="A7" s="144" t="s">
        <v>124</v>
      </c>
      <c r="B7" s="32" t="s">
        <v>128</v>
      </c>
      <c r="C7" s="77" t="s">
        <v>17</v>
      </c>
      <c r="D7" s="33">
        <v>0</v>
      </c>
      <c r="E7" s="74">
        <v>0</v>
      </c>
      <c r="F7" s="75">
        <v>0</v>
      </c>
      <c r="G7" s="116">
        <f>IFERROR((WASPCapital[[#This Row],[Purchase cost]]/WASPCapital[[#This Row],[Depreciation period (years)]])*(WASPCapital[[#This Row],[Utilization rate in WASP %]]), 0)</f>
        <v>0</v>
      </c>
      <c r="H7" s="47"/>
      <c r="K7" s="117"/>
      <c r="L7" s="24"/>
    </row>
    <row r="8" spans="1:28" ht="15" customHeight="1" x14ac:dyDescent="0.25">
      <c r="A8" s="144" t="s">
        <v>124</v>
      </c>
      <c r="B8" s="32" t="s">
        <v>128</v>
      </c>
      <c r="C8" s="77" t="s">
        <v>17</v>
      </c>
      <c r="D8" s="33">
        <v>0</v>
      </c>
      <c r="E8" s="74">
        <v>0</v>
      </c>
      <c r="F8" s="75">
        <v>0</v>
      </c>
      <c r="G8" s="118">
        <f>IFERROR((WASPCapital[[#This Row],[Purchase cost]]/WASPCapital[[#This Row],[Depreciation period (years)]])*(WASPCapital[[#This Row],[Utilization rate in WASP %]]), 0)</f>
        <v>0</v>
      </c>
      <c r="H8" s="145"/>
    </row>
    <row r="9" spans="1:28" ht="15" customHeight="1" x14ac:dyDescent="0.25">
      <c r="A9" s="144" t="s">
        <v>124</v>
      </c>
      <c r="B9" s="32" t="s">
        <v>128</v>
      </c>
      <c r="C9" s="77" t="s">
        <v>17</v>
      </c>
      <c r="D9" s="33">
        <v>0</v>
      </c>
      <c r="E9" s="74">
        <v>0</v>
      </c>
      <c r="F9" s="75">
        <v>0</v>
      </c>
      <c r="G9" s="118">
        <f>IFERROR((WASPCapital[[#This Row],[Purchase cost]]/WASPCapital[[#This Row],[Depreciation period (years)]])*(WASPCapital[[#This Row],[Utilization rate in WASP %]]), 0)</f>
        <v>0</v>
      </c>
      <c r="H9" s="145"/>
    </row>
    <row r="10" spans="1:28" ht="15" customHeight="1" x14ac:dyDescent="0.25">
      <c r="A10" s="149" t="s">
        <v>15</v>
      </c>
      <c r="B10" s="149"/>
      <c r="C10" s="149"/>
      <c r="D10" s="2">
        <f>SUBTOTAL(109,WASPCapital[Purchase cost])</f>
        <v>0</v>
      </c>
      <c r="E10" s="150"/>
      <c r="F10" s="149"/>
      <c r="G10" s="151">
        <f>SUBTOTAL(109,WASPCapital[Depreciation cost (SEK)])</f>
        <v>0</v>
      </c>
      <c r="H10" s="152"/>
    </row>
    <row r="11" spans="1:28" ht="15" customHeight="1" x14ac:dyDescent="0.25">
      <c r="A11" s="119"/>
      <c r="C11" s="7"/>
    </row>
    <row r="12" spans="1:28" ht="15" customHeight="1" thickBot="1" x14ac:dyDescent="0.3">
      <c r="B12" s="119"/>
      <c r="C12" s="7"/>
    </row>
    <row r="13" spans="1:28" ht="30" customHeight="1" thickBot="1" x14ac:dyDescent="0.35">
      <c r="A13" s="16" t="s">
        <v>40</v>
      </c>
      <c r="B13" s="113" t="s">
        <v>111</v>
      </c>
      <c r="C13" s="30"/>
      <c r="D13" s="30"/>
      <c r="E13" s="30" t="s">
        <v>57</v>
      </c>
      <c r="F13" s="17"/>
      <c r="G13" s="17"/>
      <c r="H13" s="18"/>
    </row>
    <row r="14" spans="1:28" ht="26.25" customHeight="1" x14ac:dyDescent="0.25">
      <c r="A14" s="1" t="s">
        <v>79</v>
      </c>
      <c r="B14" s="1" t="s">
        <v>3</v>
      </c>
      <c r="C14" s="1" t="s">
        <v>78</v>
      </c>
      <c r="D14" s="120" t="s">
        <v>84</v>
      </c>
      <c r="E14" s="120" t="s">
        <v>83</v>
      </c>
      <c r="F14" s="120" t="s">
        <v>73</v>
      </c>
      <c r="G14" s="120" t="s">
        <v>72</v>
      </c>
      <c r="H14" s="1" t="s">
        <v>0</v>
      </c>
    </row>
    <row r="15" spans="1:28" ht="15" customHeight="1" x14ac:dyDescent="0.25">
      <c r="A15" s="144" t="s">
        <v>125</v>
      </c>
      <c r="B15" s="32" t="s">
        <v>128</v>
      </c>
      <c r="C15" s="33">
        <v>0</v>
      </c>
      <c r="D15" s="115"/>
      <c r="E15" s="146"/>
      <c r="F15" s="146"/>
      <c r="G15" s="146"/>
      <c r="H15" s="47"/>
    </row>
    <row r="16" spans="1:28" ht="15" customHeight="1" x14ac:dyDescent="0.25">
      <c r="A16" s="144" t="s">
        <v>125</v>
      </c>
      <c r="B16" s="32" t="s">
        <v>128</v>
      </c>
      <c r="C16" s="33">
        <v>0</v>
      </c>
      <c r="D16" s="115"/>
      <c r="E16" s="146"/>
      <c r="F16" s="146"/>
      <c r="G16" s="146"/>
      <c r="H16" s="47"/>
    </row>
    <row r="17" spans="1:8" ht="15" customHeight="1" x14ac:dyDescent="0.25">
      <c r="A17" s="144" t="s">
        <v>125</v>
      </c>
      <c r="B17" s="32" t="s">
        <v>128</v>
      </c>
      <c r="C17" s="33">
        <v>0</v>
      </c>
      <c r="D17" s="115"/>
      <c r="E17" s="146"/>
      <c r="F17" s="146"/>
      <c r="G17" s="146"/>
      <c r="H17" s="47"/>
    </row>
    <row r="18" spans="1:8" ht="15" customHeight="1" x14ac:dyDescent="0.25">
      <c r="A18" s="144" t="s">
        <v>125</v>
      </c>
      <c r="B18" s="32" t="s">
        <v>128</v>
      </c>
      <c r="C18" s="33">
        <v>0</v>
      </c>
      <c r="D18" s="115"/>
      <c r="E18" s="146"/>
      <c r="F18" s="146"/>
      <c r="G18" s="146"/>
      <c r="H18" s="47"/>
    </row>
    <row r="19" spans="1:8" ht="15" customHeight="1" x14ac:dyDescent="0.25">
      <c r="A19" s="144" t="s">
        <v>125</v>
      </c>
      <c r="B19" s="32" t="s">
        <v>128</v>
      </c>
      <c r="C19" s="33">
        <v>0</v>
      </c>
      <c r="D19" s="115"/>
      <c r="E19" s="146"/>
      <c r="F19" s="146"/>
      <c r="G19" s="146"/>
      <c r="H19" s="47"/>
    </row>
    <row r="20" spans="1:8" ht="15" customHeight="1" x14ac:dyDescent="0.25">
      <c r="A20" s="149" t="s">
        <v>15</v>
      </c>
      <c r="B20" s="149"/>
      <c r="C20" s="2">
        <f>SUBTOTAL(109,WASPOperating[Total cost])</f>
        <v>0</v>
      </c>
      <c r="D20" s="2"/>
      <c r="E20" s="2"/>
      <c r="F20" s="2"/>
      <c r="G20" s="2"/>
      <c r="H20" s="152"/>
    </row>
    <row r="21" spans="1:8" ht="15" customHeight="1" x14ac:dyDescent="0.25">
      <c r="C21" s="7"/>
    </row>
    <row r="22" spans="1:8" ht="15" customHeight="1" x14ac:dyDescent="0.25">
      <c r="C22" s="7"/>
    </row>
    <row r="23" spans="1:8" ht="15" customHeight="1" thickBot="1" x14ac:dyDescent="0.3">
      <c r="C23" s="7"/>
    </row>
    <row r="24" spans="1:8" ht="31.5" customHeight="1" thickBot="1" x14ac:dyDescent="0.35">
      <c r="A24" s="121" t="s">
        <v>8</v>
      </c>
      <c r="B24" s="122" t="s">
        <v>85</v>
      </c>
      <c r="C24" s="123"/>
      <c r="D24" s="124"/>
      <c r="E24" s="124" t="s">
        <v>57</v>
      </c>
      <c r="F24" s="123"/>
      <c r="G24" s="123"/>
      <c r="H24" s="125"/>
    </row>
    <row r="25" spans="1:8" ht="30" x14ac:dyDescent="0.25">
      <c r="A25" s="1" t="s">
        <v>82</v>
      </c>
      <c r="B25" s="1" t="s">
        <v>3</v>
      </c>
      <c r="C25" s="98" t="s">
        <v>13</v>
      </c>
      <c r="D25" s="98" t="s">
        <v>12</v>
      </c>
      <c r="E25" s="73" t="s">
        <v>80</v>
      </c>
      <c r="F25" s="73" t="s">
        <v>81</v>
      </c>
      <c r="G25" s="11" t="s">
        <v>45</v>
      </c>
      <c r="H25" s="1" t="s">
        <v>0</v>
      </c>
    </row>
    <row r="26" spans="1:8" ht="15" customHeight="1" x14ac:dyDescent="0.25">
      <c r="A26" s="144" t="s">
        <v>124</v>
      </c>
      <c r="B26" s="32" t="s">
        <v>128</v>
      </c>
      <c r="C26" s="77" t="s">
        <v>17</v>
      </c>
      <c r="D26" s="76">
        <v>0</v>
      </c>
      <c r="E26" s="74">
        <v>0</v>
      </c>
      <c r="F26" s="75">
        <v>0</v>
      </c>
      <c r="G26" s="116">
        <f>IFERROR((INKINDCapital[[#This Row],[Purchase cost]]/INKINDCapital[[#This Row],[Depreciation period (years)]])*(INKINDCapital[[#This Row],[Utilization rate in WASP %]]), 0)</f>
        <v>0</v>
      </c>
      <c r="H26" s="47"/>
    </row>
    <row r="27" spans="1:8" ht="15" customHeight="1" x14ac:dyDescent="0.25">
      <c r="A27" s="144" t="s">
        <v>124</v>
      </c>
      <c r="B27" s="32" t="s">
        <v>128</v>
      </c>
      <c r="C27" s="77" t="s">
        <v>17</v>
      </c>
      <c r="D27" s="76">
        <v>0</v>
      </c>
      <c r="E27" s="74">
        <v>0</v>
      </c>
      <c r="F27" s="75">
        <v>0</v>
      </c>
      <c r="G27" s="116">
        <f>IFERROR((INKINDCapital[[#This Row],[Purchase cost]]/INKINDCapital[[#This Row],[Depreciation period (years)]])*(INKINDCapital[[#This Row],[Utilization rate in WASP %]]), 0)</f>
        <v>0</v>
      </c>
      <c r="H27" s="47"/>
    </row>
    <row r="28" spans="1:8" ht="15" customHeight="1" x14ac:dyDescent="0.25">
      <c r="A28" s="144" t="s">
        <v>124</v>
      </c>
      <c r="B28" s="32" t="s">
        <v>128</v>
      </c>
      <c r="C28" s="77" t="s">
        <v>17</v>
      </c>
      <c r="D28" s="76">
        <v>0</v>
      </c>
      <c r="E28" s="74">
        <v>0</v>
      </c>
      <c r="F28" s="75">
        <v>0</v>
      </c>
      <c r="G28" s="116">
        <f>IFERROR((INKINDCapital[[#This Row],[Purchase cost]]/INKINDCapital[[#This Row],[Depreciation period (years)]])*(INKINDCapital[[#This Row],[Utilization rate in WASP %]]), 0)</f>
        <v>0</v>
      </c>
      <c r="H28" s="47"/>
    </row>
    <row r="29" spans="1:8" ht="15" customHeight="1" x14ac:dyDescent="0.25">
      <c r="A29" s="144" t="s">
        <v>124</v>
      </c>
      <c r="B29" s="32" t="s">
        <v>128</v>
      </c>
      <c r="C29" s="77" t="s">
        <v>17</v>
      </c>
      <c r="D29" s="76">
        <v>0</v>
      </c>
      <c r="E29" s="74">
        <v>0</v>
      </c>
      <c r="F29" s="75">
        <v>0</v>
      </c>
      <c r="G29" s="116">
        <f>IFERROR((INKINDCapital[[#This Row],[Purchase cost]]/INKINDCapital[[#This Row],[Depreciation period (years)]])*(INKINDCapital[[#This Row],[Utilization rate in WASP %]]), 0)</f>
        <v>0</v>
      </c>
      <c r="H29" s="47"/>
    </row>
    <row r="30" spans="1:8" ht="15" customHeight="1" x14ac:dyDescent="0.25">
      <c r="A30" s="144" t="s">
        <v>124</v>
      </c>
      <c r="B30" s="32" t="s">
        <v>128</v>
      </c>
      <c r="C30" s="77" t="s">
        <v>17</v>
      </c>
      <c r="D30" s="76">
        <v>0</v>
      </c>
      <c r="E30" s="74">
        <v>0</v>
      </c>
      <c r="F30" s="75">
        <v>0</v>
      </c>
      <c r="G30" s="116">
        <f>IFERROR((INKINDCapital[[#This Row],[Purchase cost]]/INKINDCapital[[#This Row],[Depreciation period (years)]])*(INKINDCapital[[#This Row],[Utilization rate in WASP %]]), 0)</f>
        <v>0</v>
      </c>
      <c r="H30" s="47"/>
    </row>
    <row r="31" spans="1:8" ht="15" customHeight="1" x14ac:dyDescent="0.25">
      <c r="A31" s="149" t="s">
        <v>15</v>
      </c>
      <c r="B31" s="149"/>
      <c r="C31" s="149"/>
      <c r="D31" s="126">
        <f>SUBTOTAL(109,INKINDCapital[Purchase cost])</f>
        <v>0</v>
      </c>
      <c r="E31" s="150"/>
      <c r="F31" s="149"/>
      <c r="G31" s="151">
        <f>SUBTOTAL(109,INKINDCapital[Depreciation cost (SEK)])</f>
        <v>0</v>
      </c>
      <c r="H31" s="152"/>
    </row>
    <row r="32" spans="1:8" ht="15" customHeight="1" x14ac:dyDescent="0.25">
      <c r="C32" s="7"/>
    </row>
    <row r="33" spans="1:10" ht="15.75" thickBot="1" x14ac:dyDescent="0.3"/>
    <row r="34" spans="1:10" ht="33.6" customHeight="1" thickBot="1" x14ac:dyDescent="0.35">
      <c r="A34" s="121" t="s">
        <v>8</v>
      </c>
      <c r="B34" s="127" t="s">
        <v>111</v>
      </c>
      <c r="C34" s="123"/>
      <c r="D34" s="124"/>
      <c r="E34" s="124" t="s">
        <v>57</v>
      </c>
      <c r="F34" s="123"/>
      <c r="G34" s="123"/>
      <c r="H34" s="125"/>
    </row>
    <row r="35" spans="1:10" ht="36" customHeight="1" x14ac:dyDescent="0.25">
      <c r="A35" s="1" t="s">
        <v>79</v>
      </c>
      <c r="B35" s="1" t="s">
        <v>3</v>
      </c>
      <c r="C35" s="1" t="s">
        <v>78</v>
      </c>
      <c r="D35" s="120" t="s">
        <v>84</v>
      </c>
      <c r="E35" s="120" t="s">
        <v>83</v>
      </c>
      <c r="F35" s="120" t="s">
        <v>73</v>
      </c>
      <c r="G35" s="120" t="s">
        <v>72</v>
      </c>
      <c r="H35" s="1" t="s">
        <v>0</v>
      </c>
      <c r="J35" s="3"/>
    </row>
    <row r="36" spans="1:10" x14ac:dyDescent="0.25">
      <c r="A36" s="144" t="s">
        <v>125</v>
      </c>
      <c r="B36" s="32" t="s">
        <v>128</v>
      </c>
      <c r="C36" s="33">
        <v>0</v>
      </c>
      <c r="D36" s="115"/>
      <c r="E36" s="115"/>
      <c r="F36" s="115"/>
      <c r="G36" s="115"/>
      <c r="H36" s="47"/>
    </row>
    <row r="37" spans="1:10" x14ac:dyDescent="0.25">
      <c r="A37" s="144" t="s">
        <v>125</v>
      </c>
      <c r="B37" s="32" t="s">
        <v>128</v>
      </c>
      <c r="C37" s="33">
        <v>0</v>
      </c>
      <c r="D37" s="115"/>
      <c r="E37" s="115"/>
      <c r="F37" s="115"/>
      <c r="G37" s="115"/>
      <c r="H37" s="47"/>
    </row>
    <row r="38" spans="1:10" x14ac:dyDescent="0.25">
      <c r="A38" s="144" t="s">
        <v>125</v>
      </c>
      <c r="B38" s="32" t="s">
        <v>128</v>
      </c>
      <c r="C38" s="33">
        <v>0</v>
      </c>
      <c r="D38" s="115"/>
      <c r="E38" s="115"/>
      <c r="F38" s="115"/>
      <c r="G38" s="115"/>
      <c r="H38" s="47"/>
    </row>
    <row r="39" spans="1:10" ht="15" customHeight="1" x14ac:dyDescent="0.25">
      <c r="A39" s="144" t="s">
        <v>125</v>
      </c>
      <c r="B39" s="32" t="s">
        <v>128</v>
      </c>
      <c r="C39" s="33">
        <v>0</v>
      </c>
      <c r="D39" s="115"/>
      <c r="E39" s="115"/>
      <c r="F39" s="115"/>
      <c r="G39" s="115"/>
      <c r="H39" s="47"/>
    </row>
    <row r="40" spans="1:10" ht="15" customHeight="1" x14ac:dyDescent="0.25">
      <c r="A40" s="144" t="s">
        <v>125</v>
      </c>
      <c r="B40" s="32" t="s">
        <v>128</v>
      </c>
      <c r="C40" s="33">
        <v>0</v>
      </c>
      <c r="D40" s="115"/>
      <c r="E40" s="115"/>
      <c r="F40" s="115"/>
      <c r="G40" s="115"/>
      <c r="H40" s="47"/>
    </row>
    <row r="41" spans="1:10" ht="15" customHeight="1" x14ac:dyDescent="0.25">
      <c r="A41" s="149" t="s">
        <v>15</v>
      </c>
      <c r="B41" s="149"/>
      <c r="C41" s="2">
        <f>SUBTOTAL(109,INKINDOperating[Total cost])</f>
        <v>0</v>
      </c>
      <c r="D41" s="2"/>
      <c r="E41" s="2"/>
      <c r="F41" s="2"/>
      <c r="G41" s="2"/>
      <c r="H41" s="152"/>
    </row>
    <row r="44" spans="1:10" ht="15.75" customHeight="1" x14ac:dyDescent="0.25">
      <c r="A44" s="4"/>
      <c r="B44" s="4"/>
    </row>
    <row r="45" spans="1:10" ht="15.75" customHeight="1" x14ac:dyDescent="0.25">
      <c r="A45" s="3"/>
      <c r="B45" s="3"/>
    </row>
    <row r="46" spans="1:10" ht="15.75" customHeight="1" x14ac:dyDescent="0.25">
      <c r="A46" s="4"/>
      <c r="B46" s="4"/>
    </row>
    <row r="47" spans="1:10" ht="15.75" customHeight="1" x14ac:dyDescent="0.25">
      <c r="A47" s="4"/>
      <c r="B47" s="4"/>
    </row>
    <row r="48" spans="1:10" ht="15.75" customHeight="1" x14ac:dyDescent="0.25">
      <c r="A48" s="4"/>
      <c r="B48" s="4"/>
      <c r="J48" s="3"/>
    </row>
    <row r="49" spans="1:4" ht="15.75" customHeight="1" x14ac:dyDescent="0.25">
      <c r="A49" s="4"/>
      <c r="B49" s="4"/>
    </row>
    <row r="50" spans="1:4" ht="15.75" customHeight="1" x14ac:dyDescent="0.25">
      <c r="A50" s="4"/>
      <c r="B50" s="4"/>
    </row>
    <row r="51" spans="1:4" ht="15.75" customHeight="1" x14ac:dyDescent="0.25">
      <c r="A51" s="3"/>
      <c r="B51" s="3"/>
      <c r="C51" s="3"/>
      <c r="D51" s="4"/>
    </row>
    <row r="52" spans="1:4" ht="15.75" customHeight="1" x14ac:dyDescent="0.25">
      <c r="A52" s="4"/>
    </row>
    <row r="53" spans="1:4" ht="15.75" customHeight="1" x14ac:dyDescent="0.25">
      <c r="A53" s="4"/>
    </row>
    <row r="54" spans="1:4" ht="15.75" customHeight="1" x14ac:dyDescent="0.25">
      <c r="A54" s="4"/>
    </row>
    <row r="55" spans="1:4" ht="15.75" customHeight="1" x14ac:dyDescent="0.25">
      <c r="A55" s="4"/>
    </row>
    <row r="56" spans="1:4" ht="15.75" customHeight="1" x14ac:dyDescent="0.25"/>
    <row r="57" spans="1:4" ht="15.75" customHeight="1" x14ac:dyDescent="0.25"/>
    <row r="58" spans="1:4" ht="15.75" customHeight="1" x14ac:dyDescent="0.25"/>
    <row r="59" spans="1:4" ht="15.75" customHeight="1" x14ac:dyDescent="0.25"/>
    <row r="60" spans="1:4" ht="15.75" customHeight="1" x14ac:dyDescent="0.25"/>
    <row r="61" spans="1:4" ht="15.75" customHeight="1" x14ac:dyDescent="0.25"/>
    <row r="62" spans="1:4" ht="15.75" customHeight="1" x14ac:dyDescent="0.25"/>
    <row r="63" spans="1:4" ht="15.75" customHeight="1" x14ac:dyDescent="0.25"/>
    <row r="64" spans="1:4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  <row r="202" customFormat="1" ht="15.75" customHeight="1" x14ac:dyDescent="0.25"/>
    <row r="203" customFormat="1" ht="15.75" customHeight="1" x14ac:dyDescent="0.25"/>
    <row r="204" customFormat="1" ht="15.75" customHeight="1" x14ac:dyDescent="0.25"/>
    <row r="205" customFormat="1" ht="15.75" customHeight="1" x14ac:dyDescent="0.25"/>
    <row r="206" customFormat="1" ht="15.75" customHeight="1" x14ac:dyDescent="0.25"/>
    <row r="207" customFormat="1" ht="15.75" customHeight="1" x14ac:dyDescent="0.25"/>
    <row r="208" customFormat="1" ht="15.75" customHeight="1" x14ac:dyDescent="0.25"/>
    <row r="209" customFormat="1" ht="15.75" customHeight="1" x14ac:dyDescent="0.25"/>
    <row r="210" customFormat="1" ht="15.75" customHeight="1" x14ac:dyDescent="0.25"/>
    <row r="211" customFormat="1" ht="15.75" customHeight="1" x14ac:dyDescent="0.25"/>
    <row r="212" customFormat="1" ht="15.75" customHeight="1" x14ac:dyDescent="0.25"/>
    <row r="213" customFormat="1" ht="15.75" customHeight="1" x14ac:dyDescent="0.25"/>
    <row r="214" customFormat="1" ht="15.75" customHeight="1" x14ac:dyDescent="0.25"/>
    <row r="215" customFormat="1" ht="15.75" customHeight="1" x14ac:dyDescent="0.25"/>
    <row r="216" customFormat="1" ht="15.75" customHeight="1" x14ac:dyDescent="0.25"/>
    <row r="217" customFormat="1" ht="15.75" customHeight="1" x14ac:dyDescent="0.25"/>
    <row r="218" customFormat="1" ht="15.75" customHeight="1" x14ac:dyDescent="0.25"/>
    <row r="219" customFormat="1" ht="15.75" customHeight="1" x14ac:dyDescent="0.25"/>
    <row r="220" customFormat="1" ht="15.75" customHeight="1" x14ac:dyDescent="0.25"/>
    <row r="221" customFormat="1" ht="15.75" customHeight="1" x14ac:dyDescent="0.25"/>
    <row r="222" customFormat="1" ht="15.75" customHeight="1" x14ac:dyDescent="0.25"/>
    <row r="223" customFormat="1" ht="15.75" customHeight="1" x14ac:dyDescent="0.25"/>
    <row r="224" customFormat="1" ht="15.75" customHeight="1" x14ac:dyDescent="0.25"/>
    <row r="225" customFormat="1" ht="15.75" customHeight="1" x14ac:dyDescent="0.25"/>
    <row r="226" customFormat="1" ht="15.75" customHeight="1" x14ac:dyDescent="0.25"/>
    <row r="227" customFormat="1" ht="15.75" customHeight="1" x14ac:dyDescent="0.25"/>
    <row r="228" customFormat="1" ht="15.75" customHeight="1" x14ac:dyDescent="0.25"/>
    <row r="229" customFormat="1" ht="15.75" customHeight="1" x14ac:dyDescent="0.25"/>
    <row r="230" customFormat="1" ht="15.75" customHeight="1" x14ac:dyDescent="0.25"/>
    <row r="231" customFormat="1" ht="15.75" customHeight="1" x14ac:dyDescent="0.25"/>
    <row r="232" customFormat="1" ht="15.75" customHeight="1" x14ac:dyDescent="0.25"/>
    <row r="233" customFormat="1" ht="15.75" customHeight="1" x14ac:dyDescent="0.25"/>
    <row r="234" customFormat="1" ht="15.75" customHeight="1" x14ac:dyDescent="0.25"/>
    <row r="235" customFormat="1" ht="15.75" customHeight="1" x14ac:dyDescent="0.25"/>
    <row r="236" customFormat="1" ht="15.75" customHeight="1" x14ac:dyDescent="0.25"/>
    <row r="237" customFormat="1" ht="15.75" customHeight="1" x14ac:dyDescent="0.25"/>
    <row r="238" customFormat="1" ht="15.75" customHeight="1" x14ac:dyDescent="0.25"/>
    <row r="239" customFormat="1" ht="15.75" customHeight="1" x14ac:dyDescent="0.25"/>
    <row r="240" customFormat="1" ht="15.75" customHeight="1" x14ac:dyDescent="0.25"/>
    <row r="241" customFormat="1" ht="15.75" customHeight="1" x14ac:dyDescent="0.25"/>
    <row r="242" customFormat="1" ht="15.75" customHeight="1" x14ac:dyDescent="0.25"/>
    <row r="243" customFormat="1" ht="15.75" customHeight="1" x14ac:dyDescent="0.25"/>
    <row r="244" customFormat="1" ht="15.75" customHeight="1" x14ac:dyDescent="0.25"/>
    <row r="245" customFormat="1" ht="15.75" customHeight="1" x14ac:dyDescent="0.25"/>
    <row r="246" customFormat="1" ht="15.75" customHeight="1" x14ac:dyDescent="0.25"/>
    <row r="247" customFormat="1" ht="15.75" customHeight="1" x14ac:dyDescent="0.25"/>
    <row r="248" customFormat="1" ht="15.75" customHeight="1" x14ac:dyDescent="0.25"/>
    <row r="249" customFormat="1" ht="15.75" customHeight="1" x14ac:dyDescent="0.25"/>
    <row r="250" customFormat="1" ht="15.75" customHeight="1" x14ac:dyDescent="0.25"/>
    <row r="251" customFormat="1" ht="15.75" customHeight="1" x14ac:dyDescent="0.25"/>
    <row r="252" customFormat="1" ht="15.75" customHeight="1" x14ac:dyDescent="0.25"/>
    <row r="253" customFormat="1" ht="15.75" customHeight="1" x14ac:dyDescent="0.25"/>
    <row r="254" customFormat="1" ht="15.75" customHeight="1" x14ac:dyDescent="0.25"/>
    <row r="255" customFormat="1" ht="15.75" customHeight="1" x14ac:dyDescent="0.25"/>
    <row r="256" customFormat="1" ht="15.75" customHeight="1" x14ac:dyDescent="0.25"/>
    <row r="257" customFormat="1" ht="15.75" customHeight="1" x14ac:dyDescent="0.25"/>
    <row r="258" customFormat="1" ht="15.75" customHeight="1" x14ac:dyDescent="0.25"/>
    <row r="259" customFormat="1" ht="15.75" customHeight="1" x14ac:dyDescent="0.25"/>
    <row r="260" customFormat="1" ht="15.75" customHeight="1" x14ac:dyDescent="0.25"/>
    <row r="261" customFormat="1" ht="15.75" customHeight="1" x14ac:dyDescent="0.25"/>
    <row r="262" customFormat="1" ht="15.75" customHeight="1" x14ac:dyDescent="0.25"/>
    <row r="263" customFormat="1" ht="15.75" customHeight="1" x14ac:dyDescent="0.25"/>
    <row r="264" customFormat="1" ht="15.75" customHeight="1" x14ac:dyDescent="0.25"/>
    <row r="265" customFormat="1" ht="15.75" customHeight="1" x14ac:dyDescent="0.25"/>
    <row r="266" customFormat="1" ht="15.75" customHeight="1" x14ac:dyDescent="0.25"/>
    <row r="267" customFormat="1" ht="15.75" customHeight="1" x14ac:dyDescent="0.25"/>
    <row r="268" customFormat="1" ht="15.75" customHeight="1" x14ac:dyDescent="0.25"/>
    <row r="269" customFormat="1" ht="15.75" customHeight="1" x14ac:dyDescent="0.25"/>
    <row r="270" customFormat="1" ht="15.75" customHeight="1" x14ac:dyDescent="0.25"/>
    <row r="271" customFormat="1" ht="15.75" customHeight="1" x14ac:dyDescent="0.25"/>
    <row r="272" customFormat="1" ht="15.75" customHeight="1" x14ac:dyDescent="0.25"/>
    <row r="273" customFormat="1" ht="15.75" customHeight="1" x14ac:dyDescent="0.25"/>
    <row r="274" customFormat="1" ht="15.75" customHeight="1" x14ac:dyDescent="0.25"/>
    <row r="275" customFormat="1" ht="15.75" customHeight="1" x14ac:dyDescent="0.25"/>
    <row r="276" customFormat="1" ht="15.75" customHeight="1" x14ac:dyDescent="0.25"/>
    <row r="277" customFormat="1" ht="15.75" customHeight="1" x14ac:dyDescent="0.25"/>
    <row r="278" customFormat="1" ht="15.75" customHeight="1" x14ac:dyDescent="0.25"/>
    <row r="279" customFormat="1" ht="15.75" customHeight="1" x14ac:dyDescent="0.25"/>
    <row r="280" customFormat="1" ht="15.75" customHeight="1" x14ac:dyDescent="0.25"/>
    <row r="281" customFormat="1" ht="15.75" customHeight="1" x14ac:dyDescent="0.25"/>
    <row r="282" customFormat="1" ht="15.75" customHeight="1" x14ac:dyDescent="0.25"/>
    <row r="283" customFormat="1" ht="15.75" customHeight="1" x14ac:dyDescent="0.25"/>
    <row r="284" customFormat="1" ht="15.75" customHeight="1" x14ac:dyDescent="0.25"/>
    <row r="285" customFormat="1" ht="15.75" customHeight="1" x14ac:dyDescent="0.25"/>
    <row r="286" customFormat="1" ht="15.75" customHeight="1" x14ac:dyDescent="0.25"/>
    <row r="287" customFormat="1" ht="15.75" customHeight="1" x14ac:dyDescent="0.25"/>
    <row r="288" customFormat="1" ht="15.75" customHeight="1" x14ac:dyDescent="0.25"/>
    <row r="289" customFormat="1" ht="15.75" customHeight="1" x14ac:dyDescent="0.25"/>
    <row r="290" customFormat="1" ht="15.75" customHeight="1" x14ac:dyDescent="0.25"/>
    <row r="291" customFormat="1" ht="15.75" customHeight="1" x14ac:dyDescent="0.25"/>
    <row r="292" customFormat="1" ht="15.75" customHeight="1" x14ac:dyDescent="0.25"/>
    <row r="293" customFormat="1" ht="15.75" customHeight="1" x14ac:dyDescent="0.25"/>
    <row r="294" customFormat="1" ht="15.75" customHeight="1" x14ac:dyDescent="0.25"/>
    <row r="295" customFormat="1" ht="15.75" customHeight="1" x14ac:dyDescent="0.25"/>
    <row r="296" customFormat="1" ht="15.75" customHeight="1" x14ac:dyDescent="0.25"/>
    <row r="297" customFormat="1" ht="15.75" customHeight="1" x14ac:dyDescent="0.25"/>
    <row r="298" customFormat="1" ht="15.75" customHeight="1" x14ac:dyDescent="0.25"/>
    <row r="299" customFormat="1" ht="15.75" customHeight="1" x14ac:dyDescent="0.25"/>
    <row r="300" customFormat="1" ht="15.75" customHeight="1" x14ac:dyDescent="0.25"/>
    <row r="301" customFormat="1" ht="15.75" customHeight="1" x14ac:dyDescent="0.25"/>
    <row r="302" customFormat="1" ht="15.75" customHeight="1" x14ac:dyDescent="0.25"/>
    <row r="303" customFormat="1" ht="15.75" customHeight="1" x14ac:dyDescent="0.25"/>
    <row r="304" customFormat="1" ht="15.75" customHeight="1" x14ac:dyDescent="0.25"/>
    <row r="305" customFormat="1" ht="15.75" customHeight="1" x14ac:dyDescent="0.25"/>
    <row r="306" customFormat="1" ht="15.75" customHeight="1" x14ac:dyDescent="0.25"/>
    <row r="307" customFormat="1" ht="15.75" customHeight="1" x14ac:dyDescent="0.25"/>
    <row r="308" customFormat="1" ht="15.75" customHeight="1" x14ac:dyDescent="0.25"/>
    <row r="309" customFormat="1" ht="15.75" customHeight="1" x14ac:dyDescent="0.25"/>
    <row r="310" customFormat="1" ht="15.75" customHeight="1" x14ac:dyDescent="0.25"/>
    <row r="311" customFormat="1" ht="15.75" customHeight="1" x14ac:dyDescent="0.25"/>
    <row r="312" customFormat="1" ht="15.75" customHeight="1" x14ac:dyDescent="0.25"/>
    <row r="313" customFormat="1" ht="15.75" customHeight="1" x14ac:dyDescent="0.25"/>
    <row r="314" customFormat="1" ht="15.75" customHeight="1" x14ac:dyDescent="0.25"/>
    <row r="315" customFormat="1" ht="15.75" customHeight="1" x14ac:dyDescent="0.25"/>
    <row r="316" customFormat="1" ht="15.75" customHeight="1" x14ac:dyDescent="0.25"/>
    <row r="317" customFormat="1" ht="15.75" customHeight="1" x14ac:dyDescent="0.25"/>
    <row r="318" customFormat="1" ht="15.75" customHeight="1" x14ac:dyDescent="0.25"/>
    <row r="319" customFormat="1" ht="15.75" customHeight="1" x14ac:dyDescent="0.25"/>
    <row r="320" customFormat="1" ht="15.75" customHeight="1" x14ac:dyDescent="0.25"/>
    <row r="321" customFormat="1" ht="15.75" customHeight="1" x14ac:dyDescent="0.25"/>
    <row r="322" customFormat="1" ht="15.75" customHeight="1" x14ac:dyDescent="0.25"/>
    <row r="323" customFormat="1" ht="15.75" customHeight="1" x14ac:dyDescent="0.25"/>
    <row r="324" customFormat="1" ht="15.75" customHeight="1" x14ac:dyDescent="0.25"/>
    <row r="325" customFormat="1" ht="15.75" customHeight="1" x14ac:dyDescent="0.25"/>
    <row r="326" customFormat="1" ht="15.75" customHeight="1" x14ac:dyDescent="0.25"/>
    <row r="327" customFormat="1" ht="15.75" customHeight="1" x14ac:dyDescent="0.25"/>
    <row r="328" customFormat="1" ht="15.75" customHeight="1" x14ac:dyDescent="0.25"/>
    <row r="329" customFormat="1" ht="15.75" customHeight="1" x14ac:dyDescent="0.25"/>
    <row r="330" customFormat="1" ht="15.75" customHeight="1" x14ac:dyDescent="0.25"/>
    <row r="331" customFormat="1" ht="15.75" customHeight="1" x14ac:dyDescent="0.25"/>
    <row r="332" customFormat="1" ht="15.75" customHeight="1" x14ac:dyDescent="0.25"/>
    <row r="333" customFormat="1" ht="15.75" customHeight="1" x14ac:dyDescent="0.25"/>
    <row r="334" customFormat="1" ht="15.75" customHeight="1" x14ac:dyDescent="0.25"/>
    <row r="335" customFormat="1" ht="15.75" customHeight="1" x14ac:dyDescent="0.25"/>
    <row r="336" customFormat="1" ht="15.75" customHeight="1" x14ac:dyDescent="0.25"/>
    <row r="337" customFormat="1" ht="15.75" customHeight="1" x14ac:dyDescent="0.25"/>
    <row r="338" customFormat="1" ht="15.75" customHeight="1" x14ac:dyDescent="0.25"/>
    <row r="339" customFormat="1" ht="15.75" customHeight="1" x14ac:dyDescent="0.25"/>
    <row r="340" customFormat="1" ht="15.75" customHeight="1" x14ac:dyDescent="0.25"/>
    <row r="341" customFormat="1" ht="15.75" customHeight="1" x14ac:dyDescent="0.25"/>
    <row r="342" customFormat="1" ht="15.75" customHeight="1" x14ac:dyDescent="0.25"/>
    <row r="343" customFormat="1" ht="15.75" customHeight="1" x14ac:dyDescent="0.25"/>
    <row r="344" customFormat="1" ht="15.75" customHeight="1" x14ac:dyDescent="0.25"/>
    <row r="345" customFormat="1" ht="15.75" customHeight="1" x14ac:dyDescent="0.25"/>
    <row r="346" customFormat="1" ht="15.75" customHeight="1" x14ac:dyDescent="0.25"/>
    <row r="347" customFormat="1" ht="15.75" customHeight="1" x14ac:dyDescent="0.25"/>
    <row r="348" customFormat="1" ht="15.75" customHeight="1" x14ac:dyDescent="0.25"/>
    <row r="349" customFormat="1" ht="15.75" customHeight="1" x14ac:dyDescent="0.25"/>
    <row r="350" customFormat="1" ht="15.75" customHeight="1" x14ac:dyDescent="0.25"/>
    <row r="351" customFormat="1" ht="15.75" customHeight="1" x14ac:dyDescent="0.25"/>
    <row r="352" customFormat="1" ht="15.75" customHeight="1" x14ac:dyDescent="0.25"/>
    <row r="353" customFormat="1" ht="15.75" customHeight="1" x14ac:dyDescent="0.25"/>
    <row r="354" customFormat="1" ht="15.75" customHeight="1" x14ac:dyDescent="0.25"/>
    <row r="355" customFormat="1" ht="15.75" customHeight="1" x14ac:dyDescent="0.25"/>
    <row r="356" customFormat="1" ht="15.75" customHeight="1" x14ac:dyDescent="0.25"/>
    <row r="357" customFormat="1" ht="15.75" customHeight="1" x14ac:dyDescent="0.25"/>
    <row r="358" customFormat="1" ht="15.75" customHeight="1" x14ac:dyDescent="0.25"/>
    <row r="359" customFormat="1" ht="15.75" customHeight="1" x14ac:dyDescent="0.25"/>
    <row r="360" customFormat="1" ht="15.75" customHeight="1" x14ac:dyDescent="0.25"/>
    <row r="361" customFormat="1" ht="15.75" customHeight="1" x14ac:dyDescent="0.25"/>
    <row r="362" customFormat="1" ht="15.75" customHeight="1" x14ac:dyDescent="0.25"/>
    <row r="363" customFormat="1" ht="15.75" customHeight="1" x14ac:dyDescent="0.25"/>
    <row r="364" customFormat="1" ht="15.75" customHeight="1" x14ac:dyDescent="0.25"/>
    <row r="365" customFormat="1" ht="15.75" customHeight="1" x14ac:dyDescent="0.25"/>
    <row r="366" customFormat="1" ht="15.75" customHeight="1" x14ac:dyDescent="0.25"/>
    <row r="367" customFormat="1" ht="15.75" customHeight="1" x14ac:dyDescent="0.25"/>
    <row r="368" customFormat="1" ht="15.75" customHeight="1" x14ac:dyDescent="0.25"/>
    <row r="369" customFormat="1" ht="15.75" customHeight="1" x14ac:dyDescent="0.25"/>
    <row r="370" customFormat="1" ht="15.75" customHeight="1" x14ac:dyDescent="0.25"/>
    <row r="371" customFormat="1" ht="15.75" customHeight="1" x14ac:dyDescent="0.25"/>
    <row r="372" customFormat="1" ht="15.75" customHeight="1" x14ac:dyDescent="0.25"/>
    <row r="373" customFormat="1" ht="15.75" customHeight="1" x14ac:dyDescent="0.25"/>
    <row r="374" customFormat="1" ht="15.75" customHeight="1" x14ac:dyDescent="0.25"/>
    <row r="375" customFormat="1" ht="15.75" customHeight="1" x14ac:dyDescent="0.25"/>
    <row r="376" customFormat="1" ht="15.75" customHeight="1" x14ac:dyDescent="0.25"/>
    <row r="377" customFormat="1" ht="15.75" customHeight="1" x14ac:dyDescent="0.25"/>
    <row r="378" customFormat="1" ht="15.75" customHeight="1" x14ac:dyDescent="0.25"/>
    <row r="379" customFormat="1" ht="15.75" customHeight="1" x14ac:dyDescent="0.25"/>
    <row r="380" customFormat="1" ht="15.75" customHeight="1" x14ac:dyDescent="0.25"/>
    <row r="381" customFormat="1" ht="15.75" customHeight="1" x14ac:dyDescent="0.25"/>
    <row r="382" customFormat="1" ht="15.75" customHeight="1" x14ac:dyDescent="0.25"/>
    <row r="383" customFormat="1" ht="15.75" customHeight="1" x14ac:dyDescent="0.25"/>
    <row r="384" customFormat="1" ht="15.75" customHeight="1" x14ac:dyDescent="0.25"/>
    <row r="385" customFormat="1" ht="15.75" customHeight="1" x14ac:dyDescent="0.25"/>
    <row r="386" customFormat="1" ht="15.75" customHeight="1" x14ac:dyDescent="0.25"/>
    <row r="387" customFormat="1" ht="15.75" customHeight="1" x14ac:dyDescent="0.25"/>
    <row r="388" customFormat="1" ht="15.75" customHeight="1" x14ac:dyDescent="0.25"/>
    <row r="389" customFormat="1" ht="15.75" customHeight="1" x14ac:dyDescent="0.25"/>
    <row r="390" customFormat="1" ht="15.75" customHeight="1" x14ac:dyDescent="0.25"/>
    <row r="391" customFormat="1" ht="15.75" customHeight="1" x14ac:dyDescent="0.25"/>
    <row r="392" customFormat="1" ht="15.75" customHeight="1" x14ac:dyDescent="0.25"/>
    <row r="393" customFormat="1" ht="15.75" customHeight="1" x14ac:dyDescent="0.25"/>
    <row r="394" customFormat="1" ht="15.75" customHeight="1" x14ac:dyDescent="0.25"/>
    <row r="395" customFormat="1" ht="15.75" customHeight="1" x14ac:dyDescent="0.25"/>
    <row r="396" customFormat="1" ht="15.75" customHeight="1" x14ac:dyDescent="0.25"/>
    <row r="397" customFormat="1" ht="15.75" customHeight="1" x14ac:dyDescent="0.25"/>
    <row r="398" customFormat="1" ht="15.75" customHeight="1" x14ac:dyDescent="0.25"/>
    <row r="399" customFormat="1" ht="15.75" customHeight="1" x14ac:dyDescent="0.25"/>
    <row r="400" customFormat="1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  <row r="891" customFormat="1" ht="15.75" customHeight="1" x14ac:dyDescent="0.25"/>
    <row r="892" customFormat="1" ht="15.75" customHeight="1" x14ac:dyDescent="0.25"/>
    <row r="893" customFormat="1" ht="15.75" customHeight="1" x14ac:dyDescent="0.25"/>
    <row r="894" customFormat="1" ht="15.75" customHeight="1" x14ac:dyDescent="0.25"/>
    <row r="895" customFormat="1" ht="15.75" customHeight="1" x14ac:dyDescent="0.25"/>
    <row r="896" customFormat="1" ht="15.75" customHeight="1" x14ac:dyDescent="0.25"/>
    <row r="897" customFormat="1" ht="15.75" customHeight="1" x14ac:dyDescent="0.25"/>
    <row r="898" customFormat="1" ht="15.75" customHeight="1" x14ac:dyDescent="0.25"/>
    <row r="899" customFormat="1" ht="15.75" customHeight="1" x14ac:dyDescent="0.25"/>
    <row r="900" customFormat="1" ht="15.75" customHeight="1" x14ac:dyDescent="0.25"/>
    <row r="901" customFormat="1" ht="15.75" customHeight="1" x14ac:dyDescent="0.25"/>
    <row r="902" customFormat="1" ht="15.75" customHeight="1" x14ac:dyDescent="0.25"/>
    <row r="903" customFormat="1" ht="15.75" customHeight="1" x14ac:dyDescent="0.25"/>
    <row r="904" customFormat="1" ht="15.75" customHeight="1" x14ac:dyDescent="0.25"/>
    <row r="905" customFormat="1" ht="15.75" customHeight="1" x14ac:dyDescent="0.25"/>
    <row r="906" customFormat="1" ht="15.75" customHeight="1" x14ac:dyDescent="0.25"/>
    <row r="907" customFormat="1" ht="15.75" customHeight="1" x14ac:dyDescent="0.25"/>
    <row r="908" customFormat="1" ht="15.75" customHeight="1" x14ac:dyDescent="0.25"/>
    <row r="909" customFormat="1" ht="15.75" customHeight="1" x14ac:dyDescent="0.25"/>
    <row r="910" customFormat="1" ht="15.75" customHeight="1" x14ac:dyDescent="0.25"/>
    <row r="911" customFormat="1" ht="15.75" customHeight="1" x14ac:dyDescent="0.25"/>
    <row r="912" customFormat="1" ht="15.75" customHeight="1" x14ac:dyDescent="0.25"/>
    <row r="913" customFormat="1" ht="15.75" customHeight="1" x14ac:dyDescent="0.25"/>
    <row r="914" customFormat="1" ht="15.75" customHeight="1" x14ac:dyDescent="0.25"/>
    <row r="915" customFormat="1" ht="15.75" customHeight="1" x14ac:dyDescent="0.25"/>
    <row r="916" customFormat="1" ht="15.75" customHeight="1" x14ac:dyDescent="0.25"/>
    <row r="917" customFormat="1" ht="15.75" customHeight="1" x14ac:dyDescent="0.25"/>
    <row r="918" customFormat="1" ht="15.75" customHeight="1" x14ac:dyDescent="0.25"/>
    <row r="919" customFormat="1" ht="15.75" customHeight="1" x14ac:dyDescent="0.25"/>
    <row r="920" customFormat="1" ht="15.75" customHeight="1" x14ac:dyDescent="0.25"/>
    <row r="921" customFormat="1" ht="15.75" customHeight="1" x14ac:dyDescent="0.25"/>
    <row r="922" customFormat="1" ht="15.75" customHeight="1" x14ac:dyDescent="0.25"/>
    <row r="923" customFormat="1" ht="15.75" customHeight="1" x14ac:dyDescent="0.25"/>
    <row r="924" customFormat="1" ht="15.75" customHeight="1" x14ac:dyDescent="0.25"/>
    <row r="925" customFormat="1" ht="15.75" customHeight="1" x14ac:dyDescent="0.25"/>
    <row r="926" customFormat="1" ht="15.75" customHeight="1" x14ac:dyDescent="0.25"/>
    <row r="927" customFormat="1" ht="15.75" customHeight="1" x14ac:dyDescent="0.25"/>
    <row r="928" customFormat="1" ht="15.75" customHeight="1" x14ac:dyDescent="0.25"/>
    <row r="929" customFormat="1" ht="15.75" customHeight="1" x14ac:dyDescent="0.25"/>
    <row r="930" customFormat="1" ht="15.75" customHeight="1" x14ac:dyDescent="0.25"/>
    <row r="931" customFormat="1" ht="15.75" customHeight="1" x14ac:dyDescent="0.25"/>
    <row r="932" customFormat="1" ht="15.75" customHeight="1" x14ac:dyDescent="0.25"/>
    <row r="933" customFormat="1" ht="15.75" customHeight="1" x14ac:dyDescent="0.25"/>
    <row r="934" customFormat="1" ht="15.75" customHeight="1" x14ac:dyDescent="0.25"/>
    <row r="935" customFormat="1" ht="15.75" customHeight="1" x14ac:dyDescent="0.25"/>
    <row r="936" customFormat="1" ht="15.75" customHeight="1" x14ac:dyDescent="0.25"/>
    <row r="937" customFormat="1" ht="15.75" customHeight="1" x14ac:dyDescent="0.25"/>
    <row r="938" customFormat="1" ht="15.75" customHeight="1" x14ac:dyDescent="0.25"/>
    <row r="939" customFormat="1" ht="15.75" customHeight="1" x14ac:dyDescent="0.25"/>
    <row r="940" customFormat="1" ht="15.75" customHeight="1" x14ac:dyDescent="0.25"/>
    <row r="941" customFormat="1" ht="15.75" customHeight="1" x14ac:dyDescent="0.25"/>
    <row r="942" customFormat="1" ht="15.75" customHeight="1" x14ac:dyDescent="0.25"/>
    <row r="943" customFormat="1" ht="15.75" customHeight="1" x14ac:dyDescent="0.25"/>
    <row r="944" customFormat="1" ht="15.75" customHeight="1" x14ac:dyDescent="0.25"/>
    <row r="945" customFormat="1" ht="15.75" customHeight="1" x14ac:dyDescent="0.25"/>
    <row r="946" customFormat="1" ht="15.75" customHeight="1" x14ac:dyDescent="0.25"/>
    <row r="947" customFormat="1" ht="15.75" customHeight="1" x14ac:dyDescent="0.25"/>
    <row r="948" customFormat="1" ht="15.75" customHeight="1" x14ac:dyDescent="0.25"/>
    <row r="949" customFormat="1" ht="15.75" customHeight="1" x14ac:dyDescent="0.25"/>
    <row r="950" customFormat="1" ht="15.75" customHeight="1" x14ac:dyDescent="0.25"/>
    <row r="951" customFormat="1" ht="15.75" customHeight="1" x14ac:dyDescent="0.25"/>
    <row r="952" customFormat="1" ht="15.75" customHeight="1" x14ac:dyDescent="0.25"/>
    <row r="953" customFormat="1" ht="15.75" customHeight="1" x14ac:dyDescent="0.25"/>
    <row r="954" customFormat="1" ht="15.75" customHeight="1" x14ac:dyDescent="0.25"/>
    <row r="955" customFormat="1" ht="15.75" customHeight="1" x14ac:dyDescent="0.25"/>
    <row r="956" customFormat="1" ht="15.75" customHeight="1" x14ac:dyDescent="0.25"/>
    <row r="957" customFormat="1" ht="15.75" customHeight="1" x14ac:dyDescent="0.25"/>
    <row r="958" customFormat="1" ht="15.75" customHeight="1" x14ac:dyDescent="0.25"/>
    <row r="959" customFormat="1" ht="15.75" customHeight="1" x14ac:dyDescent="0.25"/>
    <row r="960" customFormat="1" ht="15.75" customHeight="1" x14ac:dyDescent="0.25"/>
    <row r="961" customFormat="1" ht="15.75" customHeight="1" x14ac:dyDescent="0.25"/>
    <row r="962" customFormat="1" ht="15.75" customHeight="1" x14ac:dyDescent="0.25"/>
    <row r="963" customFormat="1" ht="15.75" customHeight="1" x14ac:dyDescent="0.25"/>
    <row r="964" customFormat="1" ht="15.75" customHeight="1" x14ac:dyDescent="0.25"/>
    <row r="965" customFormat="1" ht="15.75" customHeight="1" x14ac:dyDescent="0.25"/>
    <row r="966" customFormat="1" ht="15.75" customHeight="1" x14ac:dyDescent="0.25"/>
    <row r="967" customFormat="1" ht="15.75" customHeight="1" x14ac:dyDescent="0.25"/>
    <row r="968" customFormat="1" ht="15.75" customHeight="1" x14ac:dyDescent="0.25"/>
    <row r="969" customFormat="1" ht="15.75" customHeight="1" x14ac:dyDescent="0.25"/>
    <row r="970" customFormat="1" ht="15.75" customHeight="1" x14ac:dyDescent="0.25"/>
    <row r="971" customFormat="1" ht="15.75" customHeight="1" x14ac:dyDescent="0.25"/>
    <row r="972" customFormat="1" ht="15.75" customHeight="1" x14ac:dyDescent="0.25"/>
    <row r="973" customFormat="1" ht="15.75" customHeight="1" x14ac:dyDescent="0.25"/>
    <row r="974" customFormat="1" ht="15.75" customHeight="1" x14ac:dyDescent="0.25"/>
    <row r="975" customFormat="1" ht="15.75" customHeight="1" x14ac:dyDescent="0.25"/>
    <row r="976" customFormat="1" ht="15.75" customHeight="1" x14ac:dyDescent="0.25"/>
    <row r="977" customFormat="1" ht="15.75" customHeight="1" x14ac:dyDescent="0.25"/>
    <row r="978" customFormat="1" ht="15.75" customHeight="1" x14ac:dyDescent="0.25"/>
    <row r="979" customFormat="1" ht="15.75" customHeight="1" x14ac:dyDescent="0.25"/>
    <row r="980" customFormat="1" ht="15.75" customHeight="1" x14ac:dyDescent="0.25"/>
    <row r="981" customFormat="1" ht="15.75" customHeight="1" x14ac:dyDescent="0.25"/>
    <row r="982" customFormat="1" ht="15.75" customHeight="1" x14ac:dyDescent="0.25"/>
    <row r="983" customFormat="1" ht="15.75" customHeight="1" x14ac:dyDescent="0.25"/>
    <row r="984" customFormat="1" ht="15.75" customHeight="1" x14ac:dyDescent="0.25"/>
    <row r="985" customFormat="1" ht="15.75" customHeight="1" x14ac:dyDescent="0.25"/>
    <row r="986" customFormat="1" ht="15.75" customHeight="1" x14ac:dyDescent="0.25"/>
    <row r="987" customFormat="1" ht="15.75" customHeight="1" x14ac:dyDescent="0.25"/>
    <row r="988" customFormat="1" ht="15.75" customHeight="1" x14ac:dyDescent="0.25"/>
    <row r="989" customFormat="1" ht="15.75" customHeight="1" x14ac:dyDescent="0.25"/>
    <row r="990" customFormat="1" ht="15.75" customHeight="1" x14ac:dyDescent="0.25"/>
    <row r="991" customFormat="1" ht="15.75" customHeight="1" x14ac:dyDescent="0.25"/>
    <row r="992" customFormat="1" ht="15.75" customHeight="1" x14ac:dyDescent="0.25"/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  <row r="1001" customFormat="1" ht="15.75" customHeight="1" x14ac:dyDescent="0.25"/>
    <row r="1002" customFormat="1" ht="15.75" customHeight="1" x14ac:dyDescent="0.25"/>
    <row r="1003" customFormat="1" ht="15.75" customHeight="1" x14ac:dyDescent="0.25"/>
    <row r="1004" customFormat="1" ht="15.75" customHeight="1" x14ac:dyDescent="0.25"/>
    <row r="1005" customFormat="1" ht="15.75" customHeight="1" x14ac:dyDescent="0.25"/>
    <row r="1006" customFormat="1" ht="15.75" customHeight="1" x14ac:dyDescent="0.25"/>
    <row r="1007" customFormat="1" ht="15.75" customHeight="1" x14ac:dyDescent="0.25"/>
    <row r="1008" customFormat="1" ht="15.75" customHeight="1" x14ac:dyDescent="0.25"/>
    <row r="1009" customFormat="1" ht="15.75" customHeight="1" x14ac:dyDescent="0.25"/>
    <row r="1010" customFormat="1" ht="15.75" customHeight="1" x14ac:dyDescent="0.25"/>
    <row r="1011" customFormat="1" ht="15.75" customHeight="1" x14ac:dyDescent="0.25"/>
    <row r="1012" customFormat="1" ht="15.75" customHeight="1" x14ac:dyDescent="0.25"/>
    <row r="1013" customFormat="1" ht="15.75" customHeight="1" x14ac:dyDescent="0.25"/>
    <row r="1014" customFormat="1" ht="15.75" customHeight="1" x14ac:dyDescent="0.25"/>
    <row r="1015" customFormat="1" ht="15.75" customHeight="1" x14ac:dyDescent="0.25"/>
    <row r="1016" customFormat="1" ht="15.75" customHeight="1" x14ac:dyDescent="0.25"/>
    <row r="1017" customFormat="1" ht="15.75" customHeight="1" x14ac:dyDescent="0.25"/>
    <row r="1018" customFormat="1" ht="15.75" customHeight="1" x14ac:dyDescent="0.25"/>
    <row r="1019" customFormat="1" ht="15.75" customHeight="1" x14ac:dyDescent="0.25"/>
    <row r="1020" customFormat="1" ht="15.75" customHeight="1" x14ac:dyDescent="0.25"/>
    <row r="1021" customFormat="1" ht="15.75" customHeight="1" x14ac:dyDescent="0.25"/>
    <row r="1022" customFormat="1" ht="15.75" customHeight="1" x14ac:dyDescent="0.25"/>
    <row r="1023" customFormat="1" ht="15.75" customHeight="1" x14ac:dyDescent="0.25"/>
    <row r="1024" customFormat="1" ht="15.75" customHeight="1" x14ac:dyDescent="0.25"/>
    <row r="1025" customFormat="1" ht="15.75" customHeight="1" x14ac:dyDescent="0.25"/>
    <row r="1026" customFormat="1" ht="15.75" customHeight="1" x14ac:dyDescent="0.25"/>
    <row r="1027" customFormat="1" ht="15.75" customHeight="1" x14ac:dyDescent="0.25"/>
  </sheetData>
  <sheetProtection algorithmName="SHA-512" hashValue="7G1kIAPw4AQsDFB/6/ENvKdQrROsgUZQoqVpt2G1BlLfrtN+J+ctJP2TTHf/MbMewaAh8qAfqy9GFT3yPD3tbA==" saltValue="Y9MX+0X+YbuDpM6TTiw6qw==" spinCount="100000" sheet="1" objects="1" scenarios="1" selectLockedCells="1" autoFilter="0"/>
  <dataValidations count="5">
    <dataValidation type="list" allowBlank="1" showInputMessage="1" showErrorMessage="1" errorTitle="Organization" error="Choose an organization in the dropdown." sqref="B3:B9 B26:B30 B15:B19 B36:B40" xr:uid="{A728507C-1123-4C23-BF69-57027932CF88}">
      <formula1>ListaOrganizations</formula1>
    </dataValidation>
    <dataValidation type="custom" allowBlank="1" showInputMessage="1" showErrorMessage="1" errorTitle="Utilization rate" error="Entered data must be a percentage between 0% and 100%." sqref="E3:E9 E26:E30" xr:uid="{57EBAC06-12A6-4326-984B-532F002775D2}">
      <formula1>AND(ISNUMBER(E3),E3&gt;=0,E3&lt;=1)</formula1>
    </dataValidation>
    <dataValidation type="date" allowBlank="1" showInputMessage="1" showErrorMessage="1" errorTitle="Date" error="Enter the date of purchase in the format YY-MM-DD." sqref="C3:C9 C26:C30" xr:uid="{B5D31139-3DDB-4F59-BB92-47E9D4A744C5}">
      <formula1>43101</formula1>
      <formula2>48214</formula2>
    </dataValidation>
    <dataValidation allowBlank="1" showInputMessage="1" errorTitle="Capital investment" error="Choose the type of investment in the dropdown." sqref="A3:A9 A26:A30" xr:uid="{568D1355-0443-4021-9A04-8B0C171CC2EB}"/>
    <dataValidation allowBlank="1" showInputMessage="1" errorTitle="Operating expense" error="Choose the type of expense in the dropdown." sqref="A36:A40 A15:A19" xr:uid="{97A295C3-9BBD-4447-9D5F-40C9D06F7FBC}"/>
  </dataValidations>
  <pageMargins left="0.7" right="0.7" top="0.75" bottom="0.75" header="0" footer="0"/>
  <pageSetup paperSize="9" orientation="portrait"/>
  <headerFooter>
    <oddHeader>&amp;R000000 Begränsad delning#_x000D_</oddHeader>
  </headerFooter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9" tint="-0.249977111117893"/>
  </sheetPr>
  <dimension ref="B1:Q890"/>
  <sheetViews>
    <sheetView showGridLines="0" topLeftCell="A6" zoomScaleNormal="100" workbookViewId="0">
      <selection activeCell="M16" sqref="M16"/>
    </sheetView>
  </sheetViews>
  <sheetFormatPr defaultColWidth="14.42578125" defaultRowHeight="15" customHeight="1" x14ac:dyDescent="0.25"/>
  <cols>
    <col min="1" max="1" width="2" customWidth="1"/>
    <col min="2" max="2" width="27.5703125" bestFit="1" customWidth="1"/>
    <col min="3" max="3" width="14.42578125" bestFit="1" customWidth="1"/>
    <col min="4" max="4" width="11.140625" customWidth="1"/>
    <col min="5" max="5" width="20.85546875" customWidth="1"/>
    <col min="6" max="6" width="13.7109375" customWidth="1"/>
    <col min="7" max="7" width="12.140625" bestFit="1" customWidth="1"/>
    <col min="8" max="8" width="16.85546875" bestFit="1" customWidth="1"/>
    <col min="9" max="9" width="27.85546875" customWidth="1"/>
    <col min="10" max="10" width="18.140625" customWidth="1"/>
    <col min="11" max="11" width="11.140625" bestFit="1" customWidth="1"/>
    <col min="12" max="12" width="19.5703125" customWidth="1"/>
    <col min="13" max="13" width="145.42578125" customWidth="1"/>
    <col min="14" max="14" width="25.5703125" hidden="1" customWidth="1"/>
    <col min="15" max="15" width="13.7109375" customWidth="1"/>
    <col min="16" max="16" width="10.85546875" customWidth="1"/>
    <col min="17" max="17" width="11.5703125" customWidth="1"/>
    <col min="18" max="22" width="13.28515625" customWidth="1"/>
    <col min="23" max="23" width="13" customWidth="1"/>
    <col min="24" max="24" width="13.28515625" bestFit="1" customWidth="1"/>
    <col min="25" max="25" width="12.5703125" bestFit="1" customWidth="1"/>
    <col min="26" max="26" width="11.28515625" customWidth="1"/>
    <col min="27" max="27" width="12" customWidth="1"/>
    <col min="28" max="28" width="9.7109375" bestFit="1" customWidth="1"/>
  </cols>
  <sheetData>
    <row r="1" spans="2:16" ht="19.5" thickBot="1" x14ac:dyDescent="0.35">
      <c r="B1" s="22" t="str">
        <f>'START HERE'!A2</f>
        <v>Choose</v>
      </c>
      <c r="C1" s="173" t="s">
        <v>139</v>
      </c>
      <c r="D1" s="52"/>
      <c r="G1" s="79" t="s">
        <v>87</v>
      </c>
      <c r="H1" s="87">
        <f>(WASPPersonal[[#Totals],[Total Cost 
incl. LKP &amp; OH (SEK)]]+INKINDPersonal[[#Totals],[Total Cost 
incl. LKP &amp; OH (SEK)]]+WASPEvent[[#Totals],[Total cost (SEK)]]+INKINDEvent[[#Totals],[Total cost (SEK)]]+WASPCapital[[#Totals],[Depreciation cost (SEK)]]+WASPOperating[[#Totals],[Total cost]]+INKINDCapital[[#Totals],[Depreciation cost (SEK)]]+INKINDOperating[[#Totals],[Total cost]])-WARAYear1[[#Totals],[Total costs]]</f>
        <v>0</v>
      </c>
      <c r="I1" s="78" t="s">
        <v>126</v>
      </c>
    </row>
    <row r="2" spans="2:16" ht="68.45" customHeight="1" x14ac:dyDescent="0.25">
      <c r="B2" s="1" t="s">
        <v>3</v>
      </c>
      <c r="C2" s="56" t="s">
        <v>20</v>
      </c>
      <c r="D2" s="56" t="s">
        <v>1</v>
      </c>
      <c r="E2" s="57" t="s">
        <v>86</v>
      </c>
      <c r="F2" s="57" t="s">
        <v>56</v>
      </c>
      <c r="G2" s="58" t="s">
        <v>43</v>
      </c>
      <c r="H2" s="59" t="s">
        <v>93</v>
      </c>
      <c r="I2" s="59" t="s">
        <v>140</v>
      </c>
      <c r="J2" s="80" t="s">
        <v>94</v>
      </c>
      <c r="K2" s="81" t="s">
        <v>44</v>
      </c>
      <c r="L2" s="82" t="s">
        <v>101</v>
      </c>
      <c r="M2" s="11" t="s">
        <v>0</v>
      </c>
      <c r="N2" s="39" t="s">
        <v>95</v>
      </c>
    </row>
    <row r="3" spans="2:16" ht="15" customHeight="1" x14ac:dyDescent="0.25">
      <c r="B3" s="43" t="str">
        <f>IF('START HERE'!A23="&lt;Name organization&gt;", "", 'START HERE'!A23)</f>
        <v/>
      </c>
      <c r="C3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3" s="55">
        <f>SUMIFS(WASPEvent[Total cost (SEK)],WASPEvent[Organization],WARAYear1[[#This Row],[Organization]])+SUMIFS(INKINDEvent[Total cost (SEK)],INKINDEvent[Organization],WARAYear1[[#This Row],[Organization]])</f>
        <v>0</v>
      </c>
      <c r="E3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3" s="55">
        <f>SUMIFS(WASPOperating[Total cost],WASPOperating[Organization],WARAYear1[[#This Row],[Organization]])+SUMIFS(INKINDOperating[Total cost],INKINDOperating[Organization],WARAYear1[[#This Row],[Organization]])</f>
        <v>0</v>
      </c>
      <c r="G3" s="55">
        <f>SUM(WARAYear1[[#This Row],[Personnel]:[Operating expenses]])</f>
        <v>0</v>
      </c>
      <c r="H3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3" s="53">
        <f>IFERROR(WARAYear1[[#This Row],[WASP funding]]/WARAYear1[[#Totals],[WASP funding]],0)</f>
        <v>0</v>
      </c>
      <c r="J3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3" s="54">
        <f>IFERROR(WARAYear1[[#This Row],[In-Kind funding]]/(WARAYear1[[#This Row],[WASP funding]]+WARAYear1[[#This Row],[In-Kind funding]]),0)</f>
        <v>0</v>
      </c>
      <c r="L3" s="54">
        <f>IFERROR(WARAYear1[[#This Row],[In-Kind funding]]/WARAYear1[[#Totals],[In-Kind funding]],0)</f>
        <v>0</v>
      </c>
      <c r="M3" s="165"/>
      <c r="N3" s="45" t="str">
        <f>_xlfn.XLOOKUP(B3,Organizations[Connected organizations],Organizations[Type],"")</f>
        <v/>
      </c>
      <c r="P3" s="6"/>
    </row>
    <row r="4" spans="2:16" ht="15" customHeight="1" x14ac:dyDescent="0.25">
      <c r="B4" s="23" t="str">
        <f>IF('START HERE'!A24="&lt;Name organization&gt;", "", 'START HERE'!A24)</f>
        <v/>
      </c>
      <c r="C4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4" s="55">
        <f>SUMIFS(WASPEvent[Total cost (SEK)],WASPEvent[Organization],WARAYear1[[#This Row],[Organization]])+SUMIFS(INKINDEvent[Total cost (SEK)],INKINDEvent[Organization],WARAYear1[[#This Row],[Organization]])</f>
        <v>0</v>
      </c>
      <c r="E4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4" s="55">
        <f>SUMIFS(WASPOperating[Total cost],WASPOperating[Organization],WARAYear1[[#This Row],[Organization]])+SUMIFS(INKINDOperating[Total cost],INKINDOperating[Organization],WARAYear1[[#This Row],[Organization]])</f>
        <v>0</v>
      </c>
      <c r="G4" s="55">
        <f>SUM(WARAYear1[[#This Row],[Personnel]:[Operating expenses]])</f>
        <v>0</v>
      </c>
      <c r="H4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4" s="53">
        <f>IFERROR(WARAYear1[[#This Row],[WASP funding]]/WARAYear1[[#Totals],[WASP funding]],0)</f>
        <v>0</v>
      </c>
      <c r="J4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4" s="54">
        <f>IFERROR(WARAYear1[[#This Row],[In-Kind funding]]/(WARAYear1[[#This Row],[WASP funding]]+WARAYear1[[#This Row],[In-Kind funding]]),0)</f>
        <v>0</v>
      </c>
      <c r="L4" s="54">
        <f>IFERROR(WARAYear1[[#This Row],[In-Kind funding]]/WARAYear1[[#Totals],[In-Kind funding]],0)</f>
        <v>0</v>
      </c>
      <c r="M4" s="165"/>
      <c r="N4" s="45" t="str">
        <f>_xlfn.XLOOKUP(B4,Organizations[Connected organizations],Organizations[Type],"")</f>
        <v/>
      </c>
    </row>
    <row r="5" spans="2:16" ht="15" customHeight="1" x14ac:dyDescent="0.25">
      <c r="B5" s="23" t="str">
        <f>IF('START HERE'!A25="&lt;Name organization&gt;", "", 'START HERE'!A25)</f>
        <v/>
      </c>
      <c r="C5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5" s="55">
        <f>SUMIFS(WASPEvent[Total cost (SEK)],WASPEvent[Organization],WARAYear1[[#This Row],[Organization]])+SUMIFS(INKINDEvent[Total cost (SEK)],INKINDEvent[Organization],WARAYear1[[#This Row],[Organization]])</f>
        <v>0</v>
      </c>
      <c r="E5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5" s="55">
        <f>SUMIFS(WASPOperating[Total cost],WASPOperating[Organization],WARAYear1[[#This Row],[Organization]])+SUMIFS(INKINDOperating[Total cost],INKINDOperating[Organization],WARAYear1[[#This Row],[Organization]])</f>
        <v>0</v>
      </c>
      <c r="G5" s="55">
        <f>SUM(WARAYear1[[#This Row],[Personnel]:[Operating expenses]])</f>
        <v>0</v>
      </c>
      <c r="H5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5" s="53">
        <f>IFERROR(WARAYear1[[#This Row],[WASP funding]]/WARAYear1[[#Totals],[WASP funding]],0)</f>
        <v>0</v>
      </c>
      <c r="J5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5" s="54">
        <f>IFERROR(WARAYear1[[#This Row],[In-Kind funding]]/(WARAYear1[[#This Row],[WASP funding]]+WARAYear1[[#This Row],[In-Kind funding]]),0)</f>
        <v>0</v>
      </c>
      <c r="L5" s="54">
        <f>IFERROR(WARAYear1[[#This Row],[In-Kind funding]]/WARAYear1[[#Totals],[In-Kind funding]],0)</f>
        <v>0</v>
      </c>
      <c r="M5" s="165"/>
      <c r="N5" s="45" t="str">
        <f>_xlfn.XLOOKUP(B5,Organizations[Connected organizations],Organizations[Type],"")</f>
        <v/>
      </c>
    </row>
    <row r="6" spans="2:16" ht="15" customHeight="1" x14ac:dyDescent="0.25">
      <c r="B6" s="23" t="str">
        <f>IF('START HERE'!A26="&lt;Name organization&gt;", "", 'START HERE'!A26)</f>
        <v/>
      </c>
      <c r="C6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6" s="55">
        <f>SUMIFS(WASPEvent[Total cost (SEK)],WASPEvent[Organization],WARAYear1[[#This Row],[Organization]])+SUMIFS(INKINDEvent[Total cost (SEK)],INKINDEvent[Organization],WARAYear1[[#This Row],[Organization]])</f>
        <v>0</v>
      </c>
      <c r="E6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6" s="55">
        <f>SUMIFS(WASPOperating[Total cost],WASPOperating[Organization],WARAYear1[[#This Row],[Organization]])+SUMIFS(INKINDOperating[Total cost],INKINDOperating[Organization],WARAYear1[[#This Row],[Organization]])</f>
        <v>0</v>
      </c>
      <c r="G6" s="55">
        <f>SUM(WARAYear1[[#This Row],[Personnel]:[Operating expenses]])</f>
        <v>0</v>
      </c>
      <c r="H6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6" s="53">
        <f>IFERROR(WARAYear1[[#This Row],[WASP funding]]/WARAYear1[[#Totals],[WASP funding]],0)</f>
        <v>0</v>
      </c>
      <c r="J6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6" s="54">
        <f>IFERROR(WARAYear1[[#This Row],[In-Kind funding]]/(WARAYear1[[#This Row],[WASP funding]]+WARAYear1[[#This Row],[In-Kind funding]]),0)</f>
        <v>0</v>
      </c>
      <c r="L6" s="54">
        <f>IFERROR(WARAYear1[[#This Row],[In-Kind funding]]/WARAYear1[[#Totals],[In-Kind funding]],0)</f>
        <v>0</v>
      </c>
      <c r="M6" s="165"/>
      <c r="N6" s="44" t="str">
        <f>_xlfn.XLOOKUP(B6,Organizations[Connected organizations],Organizations[Type],"")</f>
        <v/>
      </c>
    </row>
    <row r="7" spans="2:16" ht="15" customHeight="1" x14ac:dyDescent="0.25">
      <c r="B7" s="23" t="str">
        <f>IF('START HERE'!A27="&lt;Name organization&gt;", "", 'START HERE'!A27)</f>
        <v/>
      </c>
      <c r="C7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7" s="55">
        <f>SUMIFS(WASPEvent[Total cost (SEK)],WASPEvent[Organization],WARAYear1[[#This Row],[Organization]])+SUMIFS(INKINDEvent[Total cost (SEK)],INKINDEvent[Organization],WARAYear1[[#This Row],[Organization]])</f>
        <v>0</v>
      </c>
      <c r="E7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7" s="55">
        <f>SUMIFS(WASPOperating[Total cost],WASPOperating[Organization],WARAYear1[[#This Row],[Organization]])+SUMIFS(INKINDOperating[Total cost],INKINDOperating[Organization],WARAYear1[[#This Row],[Organization]])</f>
        <v>0</v>
      </c>
      <c r="G7" s="55">
        <f>SUM(WARAYear1[[#This Row],[Personnel]:[Operating expenses]])</f>
        <v>0</v>
      </c>
      <c r="H7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7" s="53">
        <f>IFERROR(WARAYear1[[#This Row],[WASP funding]]/WARAYear1[[#Totals],[WASP funding]],0)</f>
        <v>0</v>
      </c>
      <c r="J7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7" s="54">
        <f>IFERROR(WARAYear1[[#This Row],[In-Kind funding]]/(WARAYear1[[#This Row],[WASP funding]]+WARAYear1[[#This Row],[In-Kind funding]]),0)</f>
        <v>0</v>
      </c>
      <c r="L7" s="54">
        <f>IFERROR(WARAYear1[[#This Row],[In-Kind funding]]/WARAYear1[[#Totals],[In-Kind funding]],0)</f>
        <v>0</v>
      </c>
      <c r="M7" s="165"/>
      <c r="N7" s="44" t="str">
        <f>_xlfn.XLOOKUP(B7,Organizations[Connected organizations],Organizations[Type],"")</f>
        <v/>
      </c>
    </row>
    <row r="8" spans="2:16" ht="15" customHeight="1" x14ac:dyDescent="0.25">
      <c r="B8" s="23" t="str">
        <f>IF('START HERE'!A28="&lt;Name organization&gt;", "", 'START HERE'!A28)</f>
        <v/>
      </c>
      <c r="C8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8" s="55">
        <f>SUMIFS(WASPEvent[Total cost (SEK)],WASPEvent[Organization],WARAYear1[[#This Row],[Organization]])+SUMIFS(INKINDEvent[Total cost (SEK)],INKINDEvent[Organization],WARAYear1[[#This Row],[Organization]])</f>
        <v>0</v>
      </c>
      <c r="E8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8" s="55">
        <f>SUMIFS(WASPOperating[Total cost],WASPOperating[Organization],WARAYear1[[#This Row],[Organization]])+SUMIFS(INKINDOperating[Total cost],INKINDOperating[Organization],WARAYear1[[#This Row],[Organization]])</f>
        <v>0</v>
      </c>
      <c r="G8" s="55">
        <f>SUM(WARAYear1[[#This Row],[Personnel]:[Operating expenses]])</f>
        <v>0</v>
      </c>
      <c r="H8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8" s="53">
        <f>IFERROR(WARAYear1[[#This Row],[WASP funding]]/WARAYear1[[#Totals],[WASP funding]],0)</f>
        <v>0</v>
      </c>
      <c r="J8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8" s="54">
        <f>IFERROR(WARAYear1[[#This Row],[In-Kind funding]]/(WARAYear1[[#This Row],[WASP funding]]+WARAYear1[[#This Row],[In-Kind funding]]),0)</f>
        <v>0</v>
      </c>
      <c r="L8" s="54">
        <f>IFERROR(WARAYear1[[#This Row],[In-Kind funding]]/WARAYear1[[#Totals],[In-Kind funding]],0)</f>
        <v>0</v>
      </c>
      <c r="M8" s="165"/>
      <c r="N8" s="44" t="str">
        <f>_xlfn.XLOOKUP(B8,Organizations[Connected organizations],Organizations[Type],"")</f>
        <v/>
      </c>
    </row>
    <row r="9" spans="2:16" x14ac:dyDescent="0.25">
      <c r="B9" s="23" t="str">
        <f>IF('START HERE'!A29="&lt;Name organization&gt;", "", 'START HERE'!A29)</f>
        <v/>
      </c>
      <c r="C9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9" s="55">
        <f>SUMIFS(WASPEvent[Total cost (SEK)],WASPEvent[Organization],WARAYear1[[#This Row],[Organization]])+SUMIFS(INKINDEvent[Total cost (SEK)],INKINDEvent[Organization],WARAYear1[[#This Row],[Organization]])</f>
        <v>0</v>
      </c>
      <c r="E9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9" s="55">
        <f>SUMIFS(WASPOperating[Total cost],WASPOperating[Organization],WARAYear1[[#This Row],[Organization]])+SUMIFS(INKINDOperating[Total cost],INKINDOperating[Organization],WARAYear1[[#This Row],[Organization]])</f>
        <v>0</v>
      </c>
      <c r="G9" s="55">
        <f>SUM(WARAYear1[[#This Row],[Personnel]:[Operating expenses]])</f>
        <v>0</v>
      </c>
      <c r="H9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9" s="53">
        <f>IFERROR(WARAYear1[[#This Row],[WASP funding]]/WARAYear1[[#Totals],[WASP funding]],0)</f>
        <v>0</v>
      </c>
      <c r="J9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9" s="54">
        <f>IFERROR(WARAYear1[[#This Row],[In-Kind funding]]/(WARAYear1[[#This Row],[WASP funding]]+WARAYear1[[#This Row],[In-Kind funding]]),0)</f>
        <v>0</v>
      </c>
      <c r="L9" s="54">
        <f>IFERROR(WARAYear1[[#This Row],[In-Kind funding]]/WARAYear1[[#Totals],[In-Kind funding]],0)</f>
        <v>0</v>
      </c>
      <c r="M9" s="165"/>
      <c r="N9" s="44" t="str">
        <f>_xlfn.XLOOKUP(B9,Organizations[Connected organizations],Organizations[Type],"")</f>
        <v/>
      </c>
    </row>
    <row r="10" spans="2:16" x14ac:dyDescent="0.25">
      <c r="B10" s="23" t="str">
        <f>IF('START HERE'!A30="&lt;Name organization&gt;", "", 'START HERE'!A30)</f>
        <v/>
      </c>
      <c r="C10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0" s="55">
        <f>SUMIFS(WASPEvent[Total cost (SEK)],WASPEvent[Organization],WARAYear1[[#This Row],[Organization]])+SUMIFS(INKINDEvent[Total cost (SEK)],INKINDEvent[Organization],WARAYear1[[#This Row],[Organization]])</f>
        <v>0</v>
      </c>
      <c r="E10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0" s="55">
        <f>SUMIFS(WASPOperating[Total cost],WASPOperating[Organization],WARAYear1[[#This Row],[Organization]])+SUMIFS(INKINDOperating[Total cost],INKINDOperating[Organization],WARAYear1[[#This Row],[Organization]])</f>
        <v>0</v>
      </c>
      <c r="G10" s="55">
        <f>SUM(WARAYear1[[#This Row],[Personnel]:[Operating expenses]])</f>
        <v>0</v>
      </c>
      <c r="H10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0" s="53">
        <f>IFERROR(WARAYear1[[#This Row],[WASP funding]]/WARAYear1[[#Totals],[WASP funding]],0)</f>
        <v>0</v>
      </c>
      <c r="J10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0" s="54">
        <f>IFERROR(WARAYear1[[#This Row],[In-Kind funding]]/(WARAYear1[[#This Row],[WASP funding]]+WARAYear1[[#This Row],[In-Kind funding]]),0)</f>
        <v>0</v>
      </c>
      <c r="L10" s="54">
        <f>IFERROR(WARAYear1[[#This Row],[In-Kind funding]]/WARAYear1[[#Totals],[In-Kind funding]],0)</f>
        <v>0</v>
      </c>
      <c r="M10" s="165"/>
      <c r="N10" s="44" t="str">
        <f>_xlfn.XLOOKUP(B10,Organizations[Connected organizations],Organizations[Type],"")</f>
        <v/>
      </c>
    </row>
    <row r="11" spans="2:16" x14ac:dyDescent="0.25">
      <c r="B11" s="23" t="str">
        <f>IF('START HERE'!A31="&lt;Name organization&gt;", "", 'START HERE'!A31)</f>
        <v/>
      </c>
      <c r="C11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1" s="55">
        <f>SUMIFS(WASPEvent[Total cost (SEK)],WASPEvent[Organization],WARAYear1[[#This Row],[Organization]])+SUMIFS(INKINDEvent[Total cost (SEK)],INKINDEvent[Organization],WARAYear1[[#This Row],[Organization]])</f>
        <v>0</v>
      </c>
      <c r="E11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1" s="55">
        <f>SUMIFS(WASPOperating[Total cost],WASPOperating[Organization],WARAYear1[[#This Row],[Organization]])+SUMIFS(INKINDOperating[Total cost],INKINDOperating[Organization],WARAYear1[[#This Row],[Organization]])</f>
        <v>0</v>
      </c>
      <c r="G11" s="55">
        <f>SUM(WARAYear1[[#This Row],[Personnel]:[Operating expenses]])</f>
        <v>0</v>
      </c>
      <c r="H11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1" s="53">
        <f>IFERROR(WARAYear1[[#This Row],[WASP funding]]/WARAYear1[[#Totals],[WASP funding]],0)</f>
        <v>0</v>
      </c>
      <c r="J11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1" s="54">
        <f>IFERROR(WARAYear1[[#This Row],[In-Kind funding]]/(WARAYear1[[#This Row],[WASP funding]]+WARAYear1[[#This Row],[In-Kind funding]]),0)</f>
        <v>0</v>
      </c>
      <c r="L11" s="54">
        <f>IFERROR(WARAYear1[[#This Row],[In-Kind funding]]/WARAYear1[[#Totals],[In-Kind funding]],0)</f>
        <v>0</v>
      </c>
      <c r="M11" s="165"/>
      <c r="N11" s="44" t="str">
        <f>_xlfn.XLOOKUP(B11,Organizations[Connected organizations],Organizations[Type],"")</f>
        <v/>
      </c>
    </row>
    <row r="12" spans="2:16" ht="15" customHeight="1" x14ac:dyDescent="0.25">
      <c r="B12" s="23" t="str">
        <f>IF('START HERE'!A32="&lt;Name organization&gt;", "", 'START HERE'!A32)</f>
        <v/>
      </c>
      <c r="C12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2" s="55">
        <f>SUMIFS(WASPEvent[Total cost (SEK)],WASPEvent[Organization],WARAYear1[[#This Row],[Organization]])+SUMIFS(INKINDEvent[Total cost (SEK)],INKINDEvent[Organization],WARAYear1[[#This Row],[Organization]])</f>
        <v>0</v>
      </c>
      <c r="E12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2" s="55">
        <f>SUMIFS(WASPOperating[Total cost],WASPOperating[Organization],WARAYear1[[#This Row],[Organization]])+SUMIFS(INKINDOperating[Total cost],INKINDOperating[Organization],WARAYear1[[#This Row],[Organization]])</f>
        <v>0</v>
      </c>
      <c r="G12" s="55">
        <f>SUM(WARAYear1[[#This Row],[Personnel]:[Operating expenses]])</f>
        <v>0</v>
      </c>
      <c r="H12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2" s="53">
        <f>IFERROR(WARAYear1[[#This Row],[WASP funding]]/WARAYear1[[#Totals],[WASP funding]],0)</f>
        <v>0</v>
      </c>
      <c r="J12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2" s="54">
        <f>IFERROR(WARAYear1[[#This Row],[In-Kind funding]]/(WARAYear1[[#This Row],[WASP funding]]+WARAYear1[[#This Row],[In-Kind funding]]),0)</f>
        <v>0</v>
      </c>
      <c r="L12" s="54">
        <f>IFERROR(WARAYear1[[#This Row],[In-Kind funding]]/WARAYear1[[#Totals],[In-Kind funding]],0)</f>
        <v>0</v>
      </c>
      <c r="M12" s="165"/>
      <c r="N12" s="44" t="str">
        <f>_xlfn.XLOOKUP(B12,Organizations[Connected organizations],Organizations[Type],"")</f>
        <v/>
      </c>
    </row>
    <row r="13" spans="2:16" ht="15" customHeight="1" x14ac:dyDescent="0.25">
      <c r="B13" s="23" t="str">
        <f>IF('START HERE'!A33="&lt;Name organization&gt;", "", 'START HERE'!A33)</f>
        <v/>
      </c>
      <c r="C13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3" s="55">
        <f>SUMIFS(WASPEvent[Total cost (SEK)],WASPEvent[Organization],WARAYear1[[#This Row],[Organization]])+SUMIFS(INKINDEvent[Total cost (SEK)],INKINDEvent[Organization],WARAYear1[[#This Row],[Organization]])</f>
        <v>0</v>
      </c>
      <c r="E13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3" s="55">
        <f>SUMIFS(WASPOperating[Total cost],WASPOperating[Organization],WARAYear1[[#This Row],[Organization]])+SUMIFS(INKINDOperating[Total cost],INKINDOperating[Organization],WARAYear1[[#This Row],[Organization]])</f>
        <v>0</v>
      </c>
      <c r="G13" s="55">
        <f>SUM(WARAYear1[[#This Row],[Personnel]:[Operating expenses]])</f>
        <v>0</v>
      </c>
      <c r="H13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3" s="53">
        <f>IFERROR(WARAYear1[[#This Row],[WASP funding]]/WARAYear1[[#Totals],[WASP funding]],0)</f>
        <v>0</v>
      </c>
      <c r="J13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3" s="54">
        <f>IFERROR(WARAYear1[[#This Row],[In-Kind funding]]/(WARAYear1[[#This Row],[WASP funding]]+WARAYear1[[#This Row],[In-Kind funding]]),0)</f>
        <v>0</v>
      </c>
      <c r="L13" s="54">
        <f>IFERROR(WARAYear1[[#This Row],[In-Kind funding]]/WARAYear1[[#Totals],[In-Kind funding]],0)</f>
        <v>0</v>
      </c>
      <c r="M13" s="165"/>
      <c r="N13" s="44" t="str">
        <f>_xlfn.XLOOKUP(B13,Organizations[Connected organizations],Organizations[Type],"")</f>
        <v/>
      </c>
    </row>
    <row r="14" spans="2:16" ht="15" customHeight="1" x14ac:dyDescent="0.25">
      <c r="B14" s="23" t="str">
        <f>IF('START HERE'!A34="&lt;Name organization&gt;", "", 'START HERE'!A34)</f>
        <v/>
      </c>
      <c r="C14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4" s="55">
        <f>SUMIFS(WASPEvent[Total cost (SEK)],WASPEvent[Organization],WARAYear1[[#This Row],[Organization]])+SUMIFS(INKINDEvent[Total cost (SEK)],INKINDEvent[Organization],WARAYear1[[#This Row],[Organization]])</f>
        <v>0</v>
      </c>
      <c r="E14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4" s="55">
        <f>SUMIFS(WASPOperating[Total cost],WASPOperating[Organization],WARAYear1[[#This Row],[Organization]])+SUMIFS(INKINDOperating[Total cost],INKINDOperating[Organization],WARAYear1[[#This Row],[Organization]])</f>
        <v>0</v>
      </c>
      <c r="G14" s="55">
        <f>SUM(WARAYear1[[#This Row],[Personnel]:[Operating expenses]])</f>
        <v>0</v>
      </c>
      <c r="H14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4" s="53">
        <f>IFERROR(WARAYear1[[#This Row],[WASP funding]]/WARAYear1[[#Totals],[WASP funding]],0)</f>
        <v>0</v>
      </c>
      <c r="J14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4" s="54">
        <f>IFERROR(WARAYear1[[#This Row],[In-Kind funding]]/(WARAYear1[[#This Row],[WASP funding]]+WARAYear1[[#This Row],[In-Kind funding]]),0)</f>
        <v>0</v>
      </c>
      <c r="L14" s="54">
        <f>IFERROR(WARAYear1[[#This Row],[In-Kind funding]]/WARAYear1[[#Totals],[In-Kind funding]],0)</f>
        <v>0</v>
      </c>
      <c r="M14" s="165"/>
      <c r="N14" s="44" t="str">
        <f>_xlfn.XLOOKUP(B14,Organizations[Connected organizations],Organizations[Type],"")</f>
        <v/>
      </c>
    </row>
    <row r="15" spans="2:16" ht="15" customHeight="1" x14ac:dyDescent="0.25">
      <c r="B15" s="23" t="str">
        <f>IF('START HERE'!A35="&lt;Name organization&gt;", "", 'START HERE'!A35)</f>
        <v/>
      </c>
      <c r="C15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5" s="55">
        <f>SUMIFS(WASPEvent[Total cost (SEK)],WASPEvent[Organization],WARAYear1[[#This Row],[Organization]])+SUMIFS(INKINDEvent[Total cost (SEK)],INKINDEvent[Organization],WARAYear1[[#This Row],[Organization]])</f>
        <v>0</v>
      </c>
      <c r="E15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5" s="55">
        <f>SUMIFS(WASPOperating[Total cost],WASPOperating[Organization],WARAYear1[[#This Row],[Organization]])+SUMIFS(INKINDOperating[Total cost],INKINDOperating[Organization],WARAYear1[[#This Row],[Organization]])</f>
        <v>0</v>
      </c>
      <c r="G15" s="55">
        <f>SUM(WARAYear1[[#This Row],[Personnel]:[Operating expenses]])</f>
        <v>0</v>
      </c>
      <c r="H15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5" s="53">
        <f>IFERROR(WARAYear1[[#This Row],[WASP funding]]/WARAYear1[[#Totals],[WASP funding]],0)</f>
        <v>0</v>
      </c>
      <c r="J15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5" s="54">
        <f>IFERROR(WARAYear1[[#This Row],[In-Kind funding]]/(WARAYear1[[#This Row],[WASP funding]]+WARAYear1[[#This Row],[In-Kind funding]]),0)</f>
        <v>0</v>
      </c>
      <c r="L15" s="54">
        <f>IFERROR(WARAYear1[[#This Row],[In-Kind funding]]/WARAYear1[[#Totals],[In-Kind funding]],0)</f>
        <v>0</v>
      </c>
      <c r="M15" s="165"/>
      <c r="N15" s="44" t="str">
        <f>_xlfn.XLOOKUP(B15,Organizations[Connected organizations],Organizations[Type],"")</f>
        <v/>
      </c>
    </row>
    <row r="16" spans="2:16" ht="15" customHeight="1" x14ac:dyDescent="0.25">
      <c r="B16" s="23" t="str">
        <f>IF('START HERE'!A36="&lt;Name organization&gt;", "", 'START HERE'!A36)</f>
        <v/>
      </c>
      <c r="C16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6" s="55">
        <f>SUMIFS(WASPEvent[Total cost (SEK)],WASPEvent[Organization],WARAYear1[[#This Row],[Organization]])+SUMIFS(INKINDEvent[Total cost (SEK)],INKINDEvent[Organization],WARAYear1[[#This Row],[Organization]])</f>
        <v>0</v>
      </c>
      <c r="E16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6" s="55">
        <f>SUMIFS(WASPOperating[Total cost],WASPOperating[Organization],WARAYear1[[#This Row],[Organization]])+SUMIFS(INKINDOperating[Total cost],INKINDOperating[Organization],WARAYear1[[#This Row],[Organization]])</f>
        <v>0</v>
      </c>
      <c r="G16" s="55">
        <f>SUM(WARAYear1[[#This Row],[Personnel]:[Operating expenses]])</f>
        <v>0</v>
      </c>
      <c r="H16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6" s="53">
        <f>IFERROR(WARAYear1[[#This Row],[WASP funding]]/WARAYear1[[#Totals],[WASP funding]],0)</f>
        <v>0</v>
      </c>
      <c r="J16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6" s="54">
        <f>IFERROR(WARAYear1[[#This Row],[In-Kind funding]]/(WARAYear1[[#This Row],[WASP funding]]+WARAYear1[[#This Row],[In-Kind funding]]),0)</f>
        <v>0</v>
      </c>
      <c r="L16" s="54">
        <f>IFERROR(WARAYear1[[#This Row],[In-Kind funding]]/WARAYear1[[#Totals],[In-Kind funding]],0)</f>
        <v>0</v>
      </c>
      <c r="M16" s="165"/>
      <c r="N16" s="44" t="str">
        <f>_xlfn.XLOOKUP(B16,Organizations[Connected organizations],Organizations[Type],"")</f>
        <v/>
      </c>
    </row>
    <row r="17" spans="2:17" ht="15" customHeight="1" x14ac:dyDescent="0.25">
      <c r="B17" s="23" t="str">
        <f>IF('START HERE'!A37="&lt;Name organization&gt;", "", 'START HERE'!A37)</f>
        <v/>
      </c>
      <c r="C17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7" s="55">
        <f>SUMIFS(WASPEvent[Total cost (SEK)],WASPEvent[Organization],WARAYear1[[#This Row],[Organization]])+SUMIFS(INKINDEvent[Total cost (SEK)],INKINDEvent[Organization],WARAYear1[[#This Row],[Organization]])</f>
        <v>0</v>
      </c>
      <c r="E17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7" s="55">
        <f>SUMIFS(WASPOperating[Total cost],WASPOperating[Organization],WARAYear1[[#This Row],[Organization]])+SUMIFS(INKINDOperating[Total cost],INKINDOperating[Organization],WARAYear1[[#This Row],[Organization]])</f>
        <v>0</v>
      </c>
      <c r="G17" s="55">
        <f>SUM(WARAYear1[[#This Row],[Personnel]:[Operating expenses]])</f>
        <v>0</v>
      </c>
      <c r="H17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7" s="53">
        <f>IFERROR(WARAYear1[[#This Row],[WASP funding]]/WARAYear1[[#Totals],[WASP funding]],0)</f>
        <v>0</v>
      </c>
      <c r="J17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7" s="54">
        <f>IFERROR(WARAYear1[[#This Row],[In-Kind funding]]/(WARAYear1[[#This Row],[WASP funding]]+WARAYear1[[#This Row],[In-Kind funding]]),0)</f>
        <v>0</v>
      </c>
      <c r="L17" s="54">
        <f>IFERROR(WARAYear1[[#This Row],[In-Kind funding]]/WARAYear1[[#Totals],[In-Kind funding]],0)</f>
        <v>0</v>
      </c>
      <c r="M17" s="165"/>
      <c r="N17" s="44" t="str">
        <f>_xlfn.XLOOKUP(B17,Organizations[Connected organizations],Organizations[Type],"")</f>
        <v/>
      </c>
    </row>
    <row r="18" spans="2:17" ht="15" customHeight="1" x14ac:dyDescent="0.25">
      <c r="B18" s="23" t="str">
        <f>IF('START HERE'!A38="&lt;Name organization&gt;", "", 'START HERE'!A38)</f>
        <v/>
      </c>
      <c r="C18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8" s="55">
        <f>SUMIFS(WASPEvent[Total cost (SEK)],WASPEvent[Organization],WARAYear1[[#This Row],[Organization]])+SUMIFS(INKINDEvent[Total cost (SEK)],INKINDEvent[Organization],WARAYear1[[#This Row],[Organization]])</f>
        <v>0</v>
      </c>
      <c r="E18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8" s="55">
        <f>SUMIFS(WASPOperating[Total cost],WASPOperating[Organization],WARAYear1[[#This Row],[Organization]])+SUMIFS(INKINDOperating[Total cost],INKINDOperating[Organization],WARAYear1[[#This Row],[Organization]])</f>
        <v>0</v>
      </c>
      <c r="G18" s="55">
        <f>SUM(WARAYear1[[#This Row],[Personnel]:[Operating expenses]])</f>
        <v>0</v>
      </c>
      <c r="H18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8" s="53">
        <f>IFERROR(WARAYear1[[#This Row],[WASP funding]]/WARAYear1[[#Totals],[WASP funding]],0)</f>
        <v>0</v>
      </c>
      <c r="J18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8" s="54">
        <f>IFERROR(WARAYear1[[#This Row],[In-Kind funding]]/(WARAYear1[[#This Row],[WASP funding]]+WARAYear1[[#This Row],[In-Kind funding]]),0)</f>
        <v>0</v>
      </c>
      <c r="L18" s="54">
        <f>IFERROR(WARAYear1[[#This Row],[In-Kind funding]]/WARAYear1[[#Totals],[In-Kind funding]],0)</f>
        <v>0</v>
      </c>
      <c r="M18" s="165"/>
      <c r="N18" s="44" t="str">
        <f>_xlfn.XLOOKUP(B18,Organizations[Connected organizations],Organizations[Type],"")</f>
        <v/>
      </c>
    </row>
    <row r="19" spans="2:17" x14ac:dyDescent="0.25">
      <c r="B19" s="23" t="str">
        <f>IF('START HERE'!A39="&lt;Name organization&gt;", "", 'START HERE'!A39)</f>
        <v/>
      </c>
      <c r="C19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19" s="55">
        <f>SUMIFS(WASPEvent[Total cost (SEK)],WASPEvent[Organization],WARAYear1[[#This Row],[Organization]])+SUMIFS(INKINDEvent[Total cost (SEK)],INKINDEvent[Organization],WARAYear1[[#This Row],[Organization]])</f>
        <v>0</v>
      </c>
      <c r="E19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19" s="55">
        <f>SUMIFS(WASPOperating[Total cost],WASPOperating[Organization],WARAYear1[[#This Row],[Organization]])+SUMIFS(INKINDOperating[Total cost],INKINDOperating[Organization],WARAYear1[[#This Row],[Organization]])</f>
        <v>0</v>
      </c>
      <c r="G19" s="55">
        <f>SUM(WARAYear1[[#This Row],[Personnel]:[Operating expenses]])</f>
        <v>0</v>
      </c>
      <c r="H19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19" s="53">
        <f>IFERROR(WARAYear1[[#This Row],[WASP funding]]/WARAYear1[[#Totals],[WASP funding]],0)</f>
        <v>0</v>
      </c>
      <c r="J19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19" s="54">
        <f>IFERROR(WARAYear1[[#This Row],[In-Kind funding]]/(WARAYear1[[#This Row],[WASP funding]]+WARAYear1[[#This Row],[In-Kind funding]]),0)</f>
        <v>0</v>
      </c>
      <c r="L19" s="54">
        <f>IFERROR(WARAYear1[[#This Row],[In-Kind funding]]/WARAYear1[[#Totals],[In-Kind funding]],0)</f>
        <v>0</v>
      </c>
      <c r="M19" s="165"/>
      <c r="N19" s="44" t="str">
        <f>_xlfn.XLOOKUP(B19,Organizations[Connected organizations],Organizations[Type],"")</f>
        <v/>
      </c>
    </row>
    <row r="20" spans="2:17" x14ac:dyDescent="0.25">
      <c r="B20" s="23" t="str">
        <f>IF('START HERE'!A40="&lt;Name organization&gt;", "", 'START HERE'!A40)</f>
        <v/>
      </c>
      <c r="C20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20" s="55">
        <f>SUMIFS(WASPEvent[Total cost (SEK)],WASPEvent[Organization],WARAYear1[[#This Row],[Organization]])+SUMIFS(INKINDEvent[Total cost (SEK)],INKINDEvent[Organization],WARAYear1[[#This Row],[Organization]])</f>
        <v>0</v>
      </c>
      <c r="E20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20" s="55">
        <f>SUMIFS(WASPOperating[Total cost],WASPOperating[Organization],WARAYear1[[#This Row],[Organization]])+SUMIFS(INKINDOperating[Total cost],INKINDOperating[Organization],WARAYear1[[#This Row],[Organization]])</f>
        <v>0</v>
      </c>
      <c r="G20" s="55">
        <f>SUM(WARAYear1[[#This Row],[Personnel]:[Operating expenses]])</f>
        <v>0</v>
      </c>
      <c r="H20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20" s="53">
        <f>IFERROR(WARAYear1[[#This Row],[WASP funding]]/WARAYear1[[#Totals],[WASP funding]],0)</f>
        <v>0</v>
      </c>
      <c r="J20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20" s="54">
        <f>IFERROR(WARAYear1[[#This Row],[In-Kind funding]]/(WARAYear1[[#This Row],[WASP funding]]+WARAYear1[[#This Row],[In-Kind funding]]),0)</f>
        <v>0</v>
      </c>
      <c r="L20" s="54">
        <f>IFERROR(WARAYear1[[#This Row],[In-Kind funding]]/WARAYear1[[#Totals],[In-Kind funding]],0)</f>
        <v>0</v>
      </c>
      <c r="M20" s="165"/>
      <c r="N20" s="44" t="str">
        <f>_xlfn.XLOOKUP(B20,Organizations[Connected organizations],Organizations[Type],"")</f>
        <v/>
      </c>
    </row>
    <row r="21" spans="2:17" x14ac:dyDescent="0.25">
      <c r="B21" s="23" t="str">
        <f>IF('START HERE'!A41="&lt;Name organization&gt;", "", 'START HERE'!A41)</f>
        <v/>
      </c>
      <c r="C21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21" s="55">
        <f>SUMIFS(WASPEvent[Total cost (SEK)],WASPEvent[Organization],WARAYear1[[#This Row],[Organization]])+SUMIFS(INKINDEvent[Total cost (SEK)],INKINDEvent[Organization],WARAYear1[[#This Row],[Organization]])</f>
        <v>0</v>
      </c>
      <c r="E21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21" s="55">
        <f>SUMIFS(WASPOperating[Total cost],WASPOperating[Organization],WARAYear1[[#This Row],[Organization]])+SUMIFS(INKINDOperating[Total cost],INKINDOperating[Organization],WARAYear1[[#This Row],[Organization]])</f>
        <v>0</v>
      </c>
      <c r="G21" s="55">
        <f>SUM(WARAYear1[[#This Row],[Personnel]:[Operating expenses]])</f>
        <v>0</v>
      </c>
      <c r="H21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21" s="53">
        <f>IFERROR(WARAYear1[[#This Row],[WASP funding]]/WARAYear1[[#Totals],[WASP funding]],0)</f>
        <v>0</v>
      </c>
      <c r="J21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21" s="54">
        <f>IFERROR(WARAYear1[[#This Row],[In-Kind funding]]/(WARAYear1[[#This Row],[WASP funding]]+WARAYear1[[#This Row],[In-Kind funding]]),0)</f>
        <v>0</v>
      </c>
      <c r="L21" s="54">
        <f>IFERROR(WARAYear1[[#This Row],[In-Kind funding]]/WARAYear1[[#Totals],[In-Kind funding]],0)</f>
        <v>0</v>
      </c>
      <c r="M21" s="165"/>
      <c r="N21" s="44" t="str">
        <f>_xlfn.XLOOKUP(B21,Organizations[Connected organizations],Organizations[Type],"")</f>
        <v/>
      </c>
    </row>
    <row r="22" spans="2:17" x14ac:dyDescent="0.25">
      <c r="B22" s="23" t="str">
        <f>IF('START HERE'!A42="&lt;Name organization&gt;", "", 'START HERE'!A42)</f>
        <v/>
      </c>
      <c r="C22" s="55">
        <f>SUMIFS(WASPPersonal[Total Cost 
incl. LKP &amp; OH (SEK)],WASPPersonal[Organization],WARAYear1[[#This Row],[Organization]])+SUMIFS(INKINDPersonal[Total Cost 
incl. LKP &amp; OH (SEK)],INKINDPersonal[Organization],WARAYear1[[#This Row],[Organization]])</f>
        <v>0</v>
      </c>
      <c r="D22" s="55">
        <f>SUMIFS(WASPEvent[Total cost (SEK)],WASPEvent[Organization],WARAYear1[[#This Row],[Organization]])+SUMIFS(INKINDEvent[Total cost (SEK)],INKINDEvent[Organization],WARAYear1[[#This Row],[Organization]])</f>
        <v>0</v>
      </c>
      <c r="E22" s="55">
        <f>SUMIFS(WASPCapital[Depreciation cost (SEK)],WASPCapital[Organization],WARAYear1[[#This Row],[Organization]])+SUMIFS(INKINDCapital[Depreciation cost (SEK)],INKINDCapital[Organization],WARAYear1[[#This Row],[Organization]])</f>
        <v>0</v>
      </c>
      <c r="F22" s="55">
        <f>SUMIFS(WASPOperating[Total cost],WASPOperating[Organization],WARAYear1[[#This Row],[Organization]])+SUMIFS(INKINDOperating[Total cost],INKINDOperating[Organization],WARAYear1[[#This Row],[Organization]])</f>
        <v>0</v>
      </c>
      <c r="G22" s="55">
        <f>SUM(WARAYear1[[#This Row],[Personnel]:[Operating expenses]])</f>
        <v>0</v>
      </c>
      <c r="H22" s="55">
        <f>SUMIFS(WASPPersonal[Total Cost 
incl. LKP &amp; OH (SEK)],WASPPersonal[Organization],WARAYear1[[#This Row],[Organization]])+SUMIFS(WASPEvent[Total cost (SEK)],WASPEvent[Organization],WARAYear1[[#This Row],[Organization]])+SUMIFS(WASPCapital[Depreciation cost (SEK)],WASPCapital[Organization],WARAYear1[[#This Row],[Organization]])+SUMIFS(WASPOperating[Total cost],WASPOperating[Organization],WARAYear1[[#This Row],[Organization]])</f>
        <v>0</v>
      </c>
      <c r="I22" s="53">
        <f>IFERROR(WARAYear1[[#This Row],[WASP funding]]/WARAYear1[[#Totals],[WASP funding]],0)</f>
        <v>0</v>
      </c>
      <c r="J22" s="55">
        <f>SUMIFS(INKINDPersonal[Total Cost 
incl. LKP &amp; OH (SEK)],INKINDPersonal[Organization],WARAYear1[[#This Row],[Organization]])+SUMIFS(INKINDEvent[Material],INKINDEvent[Organization],WARAYear1[[#This Row],[Organization]])+SUMIFS(INKINDCapital[Depreciation cost (SEK)],INKINDCapital[Organization],WARAYear1[[#This Row],[Organization]])+SUMIFS(INKINDOperating[Total cost],INKINDOperating[Organization],WARAYear1[[#This Row],[Organization]])</f>
        <v>0</v>
      </c>
      <c r="K22" s="54">
        <f>IFERROR(WARAYear1[[#This Row],[In-Kind funding]]/(WARAYear1[[#This Row],[WASP funding]]+WARAYear1[[#This Row],[In-Kind funding]]),0)</f>
        <v>0</v>
      </c>
      <c r="L22" s="54">
        <f>IFERROR(WARAYear1[[#This Row],[In-Kind funding]]/WARAYear1[[#Totals],[In-Kind funding]],0)</f>
        <v>0</v>
      </c>
      <c r="M22" s="165"/>
      <c r="N22" s="44" t="str">
        <f>_xlfn.XLOOKUP(B22,Organizations[Connected organizations],Organizations[Type],"")</f>
        <v/>
      </c>
    </row>
    <row r="23" spans="2:17" x14ac:dyDescent="0.25">
      <c r="B23" s="38" t="s">
        <v>15</v>
      </c>
      <c r="C23" s="65">
        <f>SUBTOTAL(109,WARAYear1[Personnel])</f>
        <v>0</v>
      </c>
      <c r="D23" s="65">
        <f>SUBTOTAL(109,WARAYear1[Events])</f>
        <v>0</v>
      </c>
      <c r="E23" s="65">
        <f>SUBTOTAL(109,WARAYear1[Capital investments (depreciation costs)])</f>
        <v>0</v>
      </c>
      <c r="F23" s="65">
        <f>SUBTOTAL(109,WARAYear1[Operating expenses])</f>
        <v>0</v>
      </c>
      <c r="G23" s="66">
        <f>SUBTOTAL(109,WARAYear1[Total costs])</f>
        <v>0</v>
      </c>
      <c r="H23" s="66">
        <f>SUBTOTAL(109,WARAYear1[WASP funding])</f>
        <v>0</v>
      </c>
      <c r="I23" s="66"/>
      <c r="J23" s="66">
        <f>SUBTOTAL(109,WARAYear1[In-Kind funding])</f>
        <v>0</v>
      </c>
      <c r="K23" s="68">
        <f>IFERROR(WARAYear1[[#Totals],[In-Kind funding]]/(WARAYear1[[#Totals],[WASP funding]]+WARAYear1[[#Totals],[In-Kind funding]]),0)</f>
        <v>0</v>
      </c>
      <c r="L23" s="67"/>
      <c r="M23" s="67"/>
      <c r="N23" s="25"/>
    </row>
    <row r="24" spans="2:17" ht="20.45" customHeight="1" thickBot="1" x14ac:dyDescent="0.3">
      <c r="C24" s="12"/>
      <c r="D24" s="12"/>
      <c r="E24" s="12"/>
      <c r="F24" s="84"/>
      <c r="G24" s="85" t="s">
        <v>58</v>
      </c>
      <c r="H24" s="94">
        <f>WARAYear1[[#Totals],[WASP funding]]*0.1</f>
        <v>0</v>
      </c>
      <c r="I24" s="86" t="s">
        <v>88</v>
      </c>
      <c r="K24" s="13"/>
    </row>
    <row r="25" spans="2:17" ht="23.45" customHeight="1" thickBot="1" x14ac:dyDescent="0.35">
      <c r="C25" s="12"/>
      <c r="D25" s="180" t="s">
        <v>97</v>
      </c>
      <c r="E25" s="181"/>
      <c r="F25" s="181"/>
      <c r="G25" s="181"/>
      <c r="H25" s="93">
        <f>WARAYear1[[#Totals],[WASP funding]]+H24</f>
        <v>0</v>
      </c>
      <c r="I25" s="13"/>
    </row>
    <row r="26" spans="2:17" ht="23.45" customHeight="1" x14ac:dyDescent="0.3">
      <c r="C26" s="12"/>
      <c r="D26" s="12"/>
      <c r="E26" s="89"/>
      <c r="F26" s="89"/>
      <c r="G26" s="89"/>
      <c r="H26" s="89"/>
      <c r="I26" s="90"/>
      <c r="J26" s="13"/>
    </row>
    <row r="27" spans="2:17" ht="15" customHeight="1" x14ac:dyDescent="0.25">
      <c r="C27" s="12"/>
      <c r="D27" s="12"/>
      <c r="E27" s="12"/>
      <c r="F27" s="12"/>
      <c r="G27" s="12"/>
      <c r="H27" s="12"/>
      <c r="I27" s="13"/>
      <c r="J27" s="13"/>
      <c r="K27" s="13"/>
      <c r="P27" s="3"/>
    </row>
    <row r="28" spans="2:17" ht="18.75" x14ac:dyDescent="0.25">
      <c r="B28" s="14" t="str">
        <f>B1</f>
        <v>Choose</v>
      </c>
      <c r="C28" s="15" t="str">
        <f>IFERROR(C1+1,"")</f>
        <v/>
      </c>
      <c r="D28" s="42" t="s">
        <v>57</v>
      </c>
      <c r="E28" s="15"/>
      <c r="F28" s="15"/>
      <c r="G28" s="15"/>
      <c r="H28" s="15"/>
      <c r="I28" s="15"/>
      <c r="J28" s="15"/>
      <c r="K28" s="15"/>
      <c r="L28" s="9"/>
      <c r="M28" s="62"/>
      <c r="N28" s="62"/>
      <c r="O28" s="24"/>
      <c r="P28" s="24"/>
    </row>
    <row r="29" spans="2:17" ht="75" x14ac:dyDescent="0.25">
      <c r="B29" s="11" t="s">
        <v>3</v>
      </c>
      <c r="C29" s="64" t="s">
        <v>20</v>
      </c>
      <c r="D29" s="64" t="s">
        <v>1</v>
      </c>
      <c r="E29" s="57" t="s">
        <v>86</v>
      </c>
      <c r="F29" s="57" t="s">
        <v>56</v>
      </c>
      <c r="G29" s="61" t="s">
        <v>43</v>
      </c>
      <c r="H29" s="59" t="s">
        <v>93</v>
      </c>
      <c r="I29" s="59" t="s">
        <v>140</v>
      </c>
      <c r="J29" s="80" t="s">
        <v>94</v>
      </c>
      <c r="K29" s="81" t="s">
        <v>44</v>
      </c>
      <c r="L29" s="82" t="s">
        <v>101</v>
      </c>
      <c r="M29" s="11" t="s">
        <v>0</v>
      </c>
      <c r="N29" s="63" t="s">
        <v>95</v>
      </c>
      <c r="Q29" s="24"/>
    </row>
    <row r="30" spans="2:17" ht="15.75" customHeight="1" x14ac:dyDescent="0.25">
      <c r="B30" s="23" t="str">
        <f t="shared" ref="B30:B45" si="0">B3</f>
        <v/>
      </c>
      <c r="C30" s="166">
        <v>0</v>
      </c>
      <c r="D30" s="166">
        <v>0</v>
      </c>
      <c r="E30" s="166">
        <v>0</v>
      </c>
      <c r="F30" s="166">
        <v>0</v>
      </c>
      <c r="G30" s="55">
        <f>SUM(WARAYear2[[#This Row],[Personnel]:[Operating expenses]])</f>
        <v>0</v>
      </c>
      <c r="H30" s="167">
        <v>0</v>
      </c>
      <c r="I30" s="53">
        <f>IFERROR(WARAYear2[[#This Row],[WASP funding]]/WARAYear2[[#Totals],[WASP funding]],0)</f>
        <v>0</v>
      </c>
      <c r="J30" s="167">
        <v>0</v>
      </c>
      <c r="K30" s="54">
        <f>IFERROR(WARAYear2[[#This Row],[In-Kind funding]]/(WARAYear2[[#This Row],[WASP funding]]+WARAYear2[[#This Row],[In-Kind funding]]),0)</f>
        <v>0</v>
      </c>
      <c r="L30" s="54">
        <f>IFERROR(WARAYear2[[#This Row],[In-Kind funding]]/WARAYear2[[#Totals],[In-Kind funding]],0)</f>
        <v>0</v>
      </c>
      <c r="M30" s="168"/>
      <c r="N30" s="45" t="str">
        <f>_xlfn.XLOOKUP(B30,Organizations[Connected organizations],Organizations[Type],"")</f>
        <v/>
      </c>
      <c r="O30" s="4"/>
      <c r="P30" s="4"/>
      <c r="Q30" s="24"/>
    </row>
    <row r="31" spans="2:17" ht="15.75" customHeight="1" x14ac:dyDescent="0.25">
      <c r="B31" s="23" t="str">
        <f t="shared" si="0"/>
        <v/>
      </c>
      <c r="C31" s="166">
        <v>0</v>
      </c>
      <c r="D31" s="166">
        <v>0</v>
      </c>
      <c r="E31" s="166">
        <v>0</v>
      </c>
      <c r="F31" s="166">
        <v>0</v>
      </c>
      <c r="G31" s="55">
        <f>SUM(WARAYear2[[#This Row],[Personnel]:[Operating expenses]])</f>
        <v>0</v>
      </c>
      <c r="H31" s="167">
        <v>0</v>
      </c>
      <c r="I31" s="54">
        <f>IFERROR(WARAYear2[[#This Row],[WASP funding]]/WARAYear2[[#Totals],[WASP funding]],0)</f>
        <v>0</v>
      </c>
      <c r="J31" s="167">
        <v>0</v>
      </c>
      <c r="K31" s="54">
        <f>IFERROR(WARAYear2[[#This Row],[In-Kind funding]]/(WARAYear2[[#This Row],[WASP funding]]+WARAYear2[[#This Row],[In-Kind funding]]),0)</f>
        <v>0</v>
      </c>
      <c r="L31" s="54">
        <f>IFERROR(WARAYear2[[#This Row],[In-Kind funding]]/WARAYear2[[#Totals],[In-Kind funding]],0)</f>
        <v>0</v>
      </c>
      <c r="M31" s="168"/>
      <c r="N31" s="45" t="str">
        <f>_xlfn.XLOOKUP(B31,Organizations[Connected organizations],Organizations[Type],"")</f>
        <v/>
      </c>
      <c r="O31" s="4"/>
      <c r="P31" s="4"/>
    </row>
    <row r="32" spans="2:17" ht="15.75" customHeight="1" x14ac:dyDescent="0.25">
      <c r="B32" s="23" t="str">
        <f t="shared" si="0"/>
        <v/>
      </c>
      <c r="C32" s="166">
        <v>0</v>
      </c>
      <c r="D32" s="166">
        <v>0</v>
      </c>
      <c r="E32" s="166">
        <v>0</v>
      </c>
      <c r="F32" s="166">
        <v>0</v>
      </c>
      <c r="G32" s="55">
        <f>SUM(WARAYear2[[#This Row],[Personnel]:[Operating expenses]])</f>
        <v>0</v>
      </c>
      <c r="H32" s="167">
        <v>0</v>
      </c>
      <c r="I32" s="54">
        <f>IFERROR(WARAYear2[[#This Row],[WASP funding]]/WARAYear2[[#Totals],[WASP funding]],0)</f>
        <v>0</v>
      </c>
      <c r="J32" s="167">
        <v>0</v>
      </c>
      <c r="K32" s="54">
        <f>IFERROR(WARAYear2[[#This Row],[In-Kind funding]]/(WARAYear2[[#This Row],[WASP funding]]+WARAYear2[[#This Row],[In-Kind funding]]),0)</f>
        <v>0</v>
      </c>
      <c r="L32" s="54">
        <f>IFERROR(WARAYear2[[#This Row],[In-Kind funding]]/WARAYear2[[#Totals],[In-Kind funding]],0)</f>
        <v>0</v>
      </c>
      <c r="M32" s="168"/>
      <c r="N32" s="45" t="str">
        <f>_xlfn.XLOOKUP(B32,Organizations[Connected organizations],Organizations[Type],"")</f>
        <v/>
      </c>
      <c r="O32" s="4"/>
      <c r="P32" s="4"/>
    </row>
    <row r="33" spans="2:17" ht="15.75" customHeight="1" x14ac:dyDescent="0.25">
      <c r="B33" s="23" t="str">
        <f t="shared" si="0"/>
        <v/>
      </c>
      <c r="C33" s="166">
        <v>0</v>
      </c>
      <c r="D33" s="166">
        <v>0</v>
      </c>
      <c r="E33" s="166">
        <v>0</v>
      </c>
      <c r="F33" s="166">
        <v>0</v>
      </c>
      <c r="G33" s="55">
        <f>SUM(WARAYear2[[#This Row],[Personnel]:[Operating expenses]])</f>
        <v>0</v>
      </c>
      <c r="H33" s="167">
        <v>0</v>
      </c>
      <c r="I33" s="54">
        <f>IFERROR(WARAYear2[[#This Row],[WASP funding]]/WARAYear2[[#Totals],[WASP funding]],0)</f>
        <v>0</v>
      </c>
      <c r="J33" s="167">
        <v>0</v>
      </c>
      <c r="K33" s="54">
        <f>IFERROR(WARAYear2[[#This Row],[In-Kind funding]]/(WARAYear2[[#This Row],[WASP funding]]+WARAYear2[[#This Row],[In-Kind funding]]),0)</f>
        <v>0</v>
      </c>
      <c r="L33" s="54">
        <f>IFERROR(WARAYear2[[#This Row],[In-Kind funding]]/WARAYear2[[#Totals],[In-Kind funding]],0)</f>
        <v>0</v>
      </c>
      <c r="M33" s="168"/>
      <c r="N33" s="45" t="str">
        <f>_xlfn.XLOOKUP(B33,Organizations[Connected organizations],Organizations[Type],"")</f>
        <v/>
      </c>
    </row>
    <row r="34" spans="2:17" ht="15.75" customHeight="1" x14ac:dyDescent="0.25">
      <c r="B34" s="23" t="str">
        <f t="shared" si="0"/>
        <v/>
      </c>
      <c r="C34" s="166">
        <v>0</v>
      </c>
      <c r="D34" s="166">
        <v>0</v>
      </c>
      <c r="E34" s="166">
        <v>0</v>
      </c>
      <c r="F34" s="166">
        <v>0</v>
      </c>
      <c r="G34" s="55">
        <f>SUM(WARAYear2[[#This Row],[Personnel]:[Operating expenses]])</f>
        <v>0</v>
      </c>
      <c r="H34" s="167">
        <v>0</v>
      </c>
      <c r="I34" s="54">
        <f>IFERROR(WARAYear2[[#This Row],[WASP funding]]/WARAYear2[[#Totals],[WASP funding]],0)</f>
        <v>0</v>
      </c>
      <c r="J34" s="167">
        <v>0</v>
      </c>
      <c r="K34" s="54">
        <f>IFERROR(WARAYear2[[#This Row],[In-Kind funding]]/(WARAYear2[[#This Row],[WASP funding]]+WARAYear2[[#This Row],[In-Kind funding]]),0)</f>
        <v>0</v>
      </c>
      <c r="L34" s="54">
        <f>IFERROR(WARAYear2[[#This Row],[In-Kind funding]]/WARAYear2[[#Totals],[In-Kind funding]],0)</f>
        <v>0</v>
      </c>
      <c r="M34" s="168"/>
      <c r="N34" s="45" t="str">
        <f>_xlfn.XLOOKUP(B34,Organizations[Connected organizations],Organizations[Type],"")</f>
        <v/>
      </c>
    </row>
    <row r="35" spans="2:17" ht="15.75" customHeight="1" x14ac:dyDescent="0.25">
      <c r="B35" s="23" t="str">
        <f t="shared" si="0"/>
        <v/>
      </c>
      <c r="C35" s="166">
        <v>0</v>
      </c>
      <c r="D35" s="166">
        <v>0</v>
      </c>
      <c r="E35" s="166">
        <v>0</v>
      </c>
      <c r="F35" s="166">
        <v>0</v>
      </c>
      <c r="G35" s="55">
        <f>SUM(WARAYear2[[#This Row],[Personnel]:[Operating expenses]])</f>
        <v>0</v>
      </c>
      <c r="H35" s="167">
        <v>0</v>
      </c>
      <c r="I35" s="54">
        <f>IFERROR(WARAYear2[[#This Row],[WASP funding]]/WARAYear2[[#Totals],[WASP funding]],0)</f>
        <v>0</v>
      </c>
      <c r="J35" s="167">
        <v>0</v>
      </c>
      <c r="K35" s="54">
        <f>IFERROR(WARAYear2[[#This Row],[In-Kind funding]]/(WARAYear2[[#This Row],[WASP funding]]+WARAYear2[[#This Row],[In-Kind funding]]),0)</f>
        <v>0</v>
      </c>
      <c r="L35" s="54">
        <f>IFERROR(WARAYear2[[#This Row],[In-Kind funding]]/WARAYear2[[#Totals],[In-Kind funding]],0)</f>
        <v>0</v>
      </c>
      <c r="M35" s="168"/>
      <c r="N35" s="45" t="str">
        <f>_xlfn.XLOOKUP(B35,Organizations[Connected organizations],Organizations[Type],"")</f>
        <v/>
      </c>
      <c r="O35" s="4"/>
      <c r="P35" s="4"/>
    </row>
    <row r="36" spans="2:17" ht="15.75" customHeight="1" x14ac:dyDescent="0.25">
      <c r="B36" s="23" t="str">
        <f t="shared" si="0"/>
        <v/>
      </c>
      <c r="C36" s="166">
        <v>0</v>
      </c>
      <c r="D36" s="166">
        <v>0</v>
      </c>
      <c r="E36" s="166">
        <v>0</v>
      </c>
      <c r="F36" s="166">
        <v>0</v>
      </c>
      <c r="G36" s="55">
        <f>SUM(WARAYear2[[#This Row],[Personnel]:[Operating expenses]])</f>
        <v>0</v>
      </c>
      <c r="H36" s="167">
        <v>0</v>
      </c>
      <c r="I36" s="54">
        <f>IFERROR(WARAYear2[[#This Row],[WASP funding]]/WARAYear2[[#Totals],[WASP funding]],0)</f>
        <v>0</v>
      </c>
      <c r="J36" s="167">
        <v>0</v>
      </c>
      <c r="K36" s="54">
        <f>IFERROR(WARAYear2[[#This Row],[In-Kind funding]]/(WARAYear2[[#This Row],[WASP funding]]+WARAYear2[[#This Row],[In-Kind funding]]),0)</f>
        <v>0</v>
      </c>
      <c r="L36" s="54">
        <f>IFERROR(WARAYear2[[#This Row],[In-Kind funding]]/WARAYear2[[#Totals],[In-Kind funding]],0)</f>
        <v>0</v>
      </c>
      <c r="M36" s="168"/>
      <c r="N36" s="45" t="str">
        <f>_xlfn.XLOOKUP(B36,Organizations[Connected organizations],Organizations[Type],"")</f>
        <v/>
      </c>
      <c r="Q36" s="24"/>
    </row>
    <row r="37" spans="2:17" ht="15.75" customHeight="1" x14ac:dyDescent="0.25">
      <c r="B37" s="23" t="str">
        <f t="shared" si="0"/>
        <v/>
      </c>
      <c r="C37" s="166">
        <v>0</v>
      </c>
      <c r="D37" s="166">
        <v>0</v>
      </c>
      <c r="E37" s="166">
        <v>0</v>
      </c>
      <c r="F37" s="166">
        <v>0</v>
      </c>
      <c r="G37" s="55">
        <f>SUM(WARAYear2[[#This Row],[Personnel]:[Operating expenses]])</f>
        <v>0</v>
      </c>
      <c r="H37" s="167">
        <v>0</v>
      </c>
      <c r="I37" s="54">
        <f>IFERROR(WARAYear2[[#This Row],[WASP funding]]/WARAYear2[[#Totals],[WASP funding]],0)</f>
        <v>0</v>
      </c>
      <c r="J37" s="167">
        <v>0</v>
      </c>
      <c r="K37" s="54">
        <f>IFERROR(WARAYear2[[#This Row],[In-Kind funding]]/(WARAYear2[[#This Row],[WASP funding]]+WARAYear2[[#This Row],[In-Kind funding]]),0)</f>
        <v>0</v>
      </c>
      <c r="L37" s="54">
        <f>IFERROR(WARAYear2[[#This Row],[In-Kind funding]]/WARAYear2[[#Totals],[In-Kind funding]],0)</f>
        <v>0</v>
      </c>
      <c r="M37" s="168"/>
      <c r="N37" s="45" t="str">
        <f>_xlfn.XLOOKUP(B37,Organizations[Connected organizations],Organizations[Type],"")</f>
        <v/>
      </c>
    </row>
    <row r="38" spans="2:17" ht="15.75" customHeight="1" x14ac:dyDescent="0.25">
      <c r="B38" s="23" t="str">
        <f t="shared" si="0"/>
        <v/>
      </c>
      <c r="C38" s="166">
        <v>0</v>
      </c>
      <c r="D38" s="166">
        <v>0</v>
      </c>
      <c r="E38" s="166">
        <v>0</v>
      </c>
      <c r="F38" s="166">
        <v>0</v>
      </c>
      <c r="G38" s="55">
        <f>SUM(WARAYear2[[#This Row],[Personnel]:[Operating expenses]])</f>
        <v>0</v>
      </c>
      <c r="H38" s="167">
        <v>0</v>
      </c>
      <c r="I38" s="54">
        <f>IFERROR(WARAYear2[[#This Row],[WASP funding]]/WARAYear2[[#Totals],[WASP funding]],0)</f>
        <v>0</v>
      </c>
      <c r="J38" s="167">
        <v>0</v>
      </c>
      <c r="K38" s="54">
        <f>IFERROR(WARAYear2[[#This Row],[In-Kind funding]]/(WARAYear2[[#This Row],[WASP funding]]+WARAYear2[[#This Row],[In-Kind funding]]),0)</f>
        <v>0</v>
      </c>
      <c r="L38" s="54">
        <f>IFERROR(WARAYear2[[#This Row],[In-Kind funding]]/WARAYear2[[#Totals],[In-Kind funding]],0)</f>
        <v>0</v>
      </c>
      <c r="M38" s="168"/>
      <c r="N38" s="45" t="str">
        <f>_xlfn.XLOOKUP(B38,Organizations[Connected organizations],Organizations[Type],"")</f>
        <v/>
      </c>
    </row>
    <row r="39" spans="2:17" ht="15.75" customHeight="1" x14ac:dyDescent="0.25">
      <c r="B39" s="23" t="str">
        <f t="shared" si="0"/>
        <v/>
      </c>
      <c r="C39" s="166">
        <v>0</v>
      </c>
      <c r="D39" s="166">
        <v>0</v>
      </c>
      <c r="E39" s="166">
        <v>0</v>
      </c>
      <c r="F39" s="166">
        <v>0</v>
      </c>
      <c r="G39" s="55">
        <f>SUM(WARAYear2[[#This Row],[Personnel]:[Operating expenses]])</f>
        <v>0</v>
      </c>
      <c r="H39" s="167">
        <v>0</v>
      </c>
      <c r="I39" s="54">
        <f>IFERROR(WARAYear2[[#This Row],[WASP funding]]/WARAYear2[[#Totals],[WASP funding]],0)</f>
        <v>0</v>
      </c>
      <c r="J39" s="167">
        <v>0</v>
      </c>
      <c r="K39" s="54">
        <f>IFERROR(WARAYear2[[#This Row],[In-Kind funding]]/(WARAYear2[[#This Row],[WASP funding]]+WARAYear2[[#This Row],[In-Kind funding]]),0)</f>
        <v>0</v>
      </c>
      <c r="L39" s="54">
        <f>IFERROR(WARAYear2[[#This Row],[In-Kind funding]]/WARAYear2[[#Totals],[In-Kind funding]],0)</f>
        <v>0</v>
      </c>
      <c r="M39" s="168"/>
      <c r="N39" s="45" t="str">
        <f>_xlfn.XLOOKUP(B39,Organizations[Connected organizations],Organizations[Type],"")</f>
        <v/>
      </c>
    </row>
    <row r="40" spans="2:17" ht="15.75" customHeight="1" x14ac:dyDescent="0.25">
      <c r="B40" s="23" t="str">
        <f t="shared" si="0"/>
        <v/>
      </c>
      <c r="C40" s="166">
        <v>0</v>
      </c>
      <c r="D40" s="166">
        <v>0</v>
      </c>
      <c r="E40" s="166">
        <v>0</v>
      </c>
      <c r="F40" s="166">
        <v>0</v>
      </c>
      <c r="G40" s="55">
        <f>SUM(WARAYear2[[#This Row],[Personnel]:[Operating expenses]])</f>
        <v>0</v>
      </c>
      <c r="H40" s="167">
        <v>0</v>
      </c>
      <c r="I40" s="54">
        <f>IFERROR(WARAYear2[[#This Row],[WASP funding]]/WARAYear2[[#Totals],[WASP funding]],0)</f>
        <v>0</v>
      </c>
      <c r="J40" s="167">
        <v>0</v>
      </c>
      <c r="K40" s="54">
        <f>IFERROR(WARAYear2[[#This Row],[In-Kind funding]]/(WARAYear2[[#This Row],[WASP funding]]+WARAYear2[[#This Row],[In-Kind funding]]),0)</f>
        <v>0</v>
      </c>
      <c r="L40" s="54">
        <f>IFERROR(WARAYear2[[#This Row],[In-Kind funding]]/WARAYear2[[#Totals],[In-Kind funding]],0)</f>
        <v>0</v>
      </c>
      <c r="M40" s="168"/>
      <c r="N40" s="45" t="str">
        <f>_xlfn.XLOOKUP(B40,Organizations[Connected organizations],Organizations[Type],"")</f>
        <v/>
      </c>
    </row>
    <row r="41" spans="2:17" ht="15.75" customHeight="1" x14ac:dyDescent="0.25">
      <c r="B41" s="23" t="str">
        <f t="shared" si="0"/>
        <v/>
      </c>
      <c r="C41" s="166">
        <v>0</v>
      </c>
      <c r="D41" s="166">
        <v>0</v>
      </c>
      <c r="E41" s="166">
        <v>0</v>
      </c>
      <c r="F41" s="166">
        <v>0</v>
      </c>
      <c r="G41" s="55">
        <f>SUM(WARAYear2[[#This Row],[Personnel]:[Operating expenses]])</f>
        <v>0</v>
      </c>
      <c r="H41" s="167">
        <v>0</v>
      </c>
      <c r="I41" s="54">
        <f>IFERROR(WARAYear2[[#This Row],[WASP funding]]/WARAYear2[[#Totals],[WASP funding]],0)</f>
        <v>0</v>
      </c>
      <c r="J41" s="167">
        <v>0</v>
      </c>
      <c r="K41" s="54">
        <f>IFERROR(WARAYear2[[#This Row],[In-Kind funding]]/(WARAYear2[[#This Row],[WASP funding]]+WARAYear2[[#This Row],[In-Kind funding]]),0)</f>
        <v>0</v>
      </c>
      <c r="L41" s="54">
        <f>IFERROR(WARAYear2[[#This Row],[In-Kind funding]]/WARAYear2[[#Totals],[In-Kind funding]],0)</f>
        <v>0</v>
      </c>
      <c r="M41" s="168"/>
      <c r="N41" s="45" t="str">
        <f>_xlfn.XLOOKUP(B41,Organizations[Connected organizations],Organizations[Type],"")</f>
        <v/>
      </c>
    </row>
    <row r="42" spans="2:17" ht="15.75" customHeight="1" x14ac:dyDescent="0.25">
      <c r="B42" s="23" t="str">
        <f t="shared" si="0"/>
        <v/>
      </c>
      <c r="C42" s="166">
        <v>0</v>
      </c>
      <c r="D42" s="166">
        <v>0</v>
      </c>
      <c r="E42" s="166">
        <v>0</v>
      </c>
      <c r="F42" s="166">
        <v>0</v>
      </c>
      <c r="G42" s="55">
        <f>SUM(WARAYear2[[#This Row],[Personnel]:[Operating expenses]])</f>
        <v>0</v>
      </c>
      <c r="H42" s="167">
        <v>0</v>
      </c>
      <c r="I42" s="54">
        <f>IFERROR(WARAYear2[[#This Row],[WASP funding]]/WARAYear2[[#Totals],[WASP funding]],0)</f>
        <v>0</v>
      </c>
      <c r="J42" s="167">
        <v>0</v>
      </c>
      <c r="K42" s="54">
        <f>IFERROR(WARAYear2[[#This Row],[In-Kind funding]]/(WARAYear2[[#This Row],[WASP funding]]+WARAYear2[[#This Row],[In-Kind funding]]),0)</f>
        <v>0</v>
      </c>
      <c r="L42" s="54">
        <f>IFERROR(WARAYear2[[#This Row],[In-Kind funding]]/WARAYear2[[#Totals],[In-Kind funding]],0)</f>
        <v>0</v>
      </c>
      <c r="M42" s="168"/>
      <c r="N42" s="45" t="str">
        <f>_xlfn.XLOOKUP(B42,Organizations[Connected organizations],Organizations[Type],"")</f>
        <v/>
      </c>
    </row>
    <row r="43" spans="2:17" ht="15.75" customHeight="1" x14ac:dyDescent="0.25">
      <c r="B43" s="23" t="str">
        <f t="shared" si="0"/>
        <v/>
      </c>
      <c r="C43" s="166">
        <v>0</v>
      </c>
      <c r="D43" s="166">
        <v>0</v>
      </c>
      <c r="E43" s="166">
        <v>0</v>
      </c>
      <c r="F43" s="166">
        <v>0</v>
      </c>
      <c r="G43" s="55">
        <f>SUM(WARAYear2[[#This Row],[Personnel]:[Operating expenses]])</f>
        <v>0</v>
      </c>
      <c r="H43" s="167">
        <v>0</v>
      </c>
      <c r="I43" s="54">
        <f>IFERROR(WARAYear2[[#This Row],[WASP funding]]/WARAYear2[[#Totals],[WASP funding]],0)</f>
        <v>0</v>
      </c>
      <c r="J43" s="167">
        <v>0</v>
      </c>
      <c r="K43" s="54">
        <f>IFERROR(WARAYear2[[#This Row],[In-Kind funding]]/(WARAYear2[[#This Row],[WASP funding]]+WARAYear2[[#This Row],[In-Kind funding]]),0)</f>
        <v>0</v>
      </c>
      <c r="L43" s="54">
        <f>IFERROR(WARAYear2[[#This Row],[In-Kind funding]]/WARAYear2[[#Totals],[In-Kind funding]],0)</f>
        <v>0</v>
      </c>
      <c r="M43" s="168"/>
      <c r="N43" s="45" t="str">
        <f>_xlfn.XLOOKUP(B43,Organizations[Connected organizations],Organizations[Type],"")</f>
        <v/>
      </c>
    </row>
    <row r="44" spans="2:17" ht="15.75" customHeight="1" x14ac:dyDescent="0.25">
      <c r="B44" s="23" t="str">
        <f t="shared" si="0"/>
        <v/>
      </c>
      <c r="C44" s="166">
        <v>0</v>
      </c>
      <c r="D44" s="166">
        <v>0</v>
      </c>
      <c r="E44" s="166">
        <v>0</v>
      </c>
      <c r="F44" s="166">
        <v>0</v>
      </c>
      <c r="G44" s="55">
        <f>SUM(WARAYear2[[#This Row],[Personnel]:[Operating expenses]])</f>
        <v>0</v>
      </c>
      <c r="H44" s="167">
        <v>0</v>
      </c>
      <c r="I44" s="54">
        <f>IFERROR(WARAYear2[[#This Row],[WASP funding]]/WARAYear2[[#Totals],[WASP funding]],0)</f>
        <v>0</v>
      </c>
      <c r="J44" s="167">
        <v>0</v>
      </c>
      <c r="K44" s="54">
        <f>IFERROR(WARAYear2[[#This Row],[In-Kind funding]]/(WARAYear2[[#This Row],[WASP funding]]+WARAYear2[[#This Row],[In-Kind funding]]),0)</f>
        <v>0</v>
      </c>
      <c r="L44" s="54">
        <f>IFERROR(WARAYear2[[#This Row],[In-Kind funding]]/WARAYear2[[#Totals],[In-Kind funding]],0)</f>
        <v>0</v>
      </c>
      <c r="M44" s="168"/>
      <c r="N44" s="45" t="str">
        <f>_xlfn.XLOOKUP(B44,Organizations[Connected organizations],Organizations[Type],"")</f>
        <v/>
      </c>
    </row>
    <row r="45" spans="2:17" ht="15.75" customHeight="1" x14ac:dyDescent="0.25">
      <c r="B45" s="23" t="str">
        <f t="shared" si="0"/>
        <v/>
      </c>
      <c r="C45" s="166">
        <v>0</v>
      </c>
      <c r="D45" s="166">
        <v>0</v>
      </c>
      <c r="E45" s="166">
        <v>0</v>
      </c>
      <c r="F45" s="166">
        <v>0</v>
      </c>
      <c r="G45" s="55">
        <f>SUM(WARAYear2[[#This Row],[Personnel]:[Operating expenses]])</f>
        <v>0</v>
      </c>
      <c r="H45" s="167">
        <v>0</v>
      </c>
      <c r="I45" s="54">
        <f>IFERROR(WARAYear2[[#This Row],[WASP funding]]/WARAYear2[[#Totals],[WASP funding]],0)</f>
        <v>0</v>
      </c>
      <c r="J45" s="167">
        <v>0</v>
      </c>
      <c r="K45" s="54">
        <f>IFERROR(WARAYear2[[#This Row],[In-Kind funding]]/(WARAYear2[[#This Row],[WASP funding]]+WARAYear2[[#This Row],[In-Kind funding]]),0)</f>
        <v>0</v>
      </c>
      <c r="L45" s="54">
        <f>IFERROR(WARAYear2[[#This Row],[In-Kind funding]]/WARAYear2[[#Totals],[In-Kind funding]],0)</f>
        <v>0</v>
      </c>
      <c r="M45" s="168"/>
      <c r="N45" s="45" t="str">
        <f>_xlfn.XLOOKUP(B45,Organizations[Connected organizations],Organizations[Type],"")</f>
        <v/>
      </c>
    </row>
    <row r="46" spans="2:17" ht="15.75" customHeight="1" x14ac:dyDescent="0.25">
      <c r="B46" s="37" t="s">
        <v>15</v>
      </c>
      <c r="C46" s="65">
        <f>SUBTOTAL(109,WARAYear2[Personnel])</f>
        <v>0</v>
      </c>
      <c r="D46" s="65">
        <f>SUBTOTAL(109,WARAYear2[Events])</f>
        <v>0</v>
      </c>
      <c r="E46" s="65">
        <f>SUBTOTAL(109,WARAYear2[Capital investments (depreciation costs)])</f>
        <v>0</v>
      </c>
      <c r="F46" s="65">
        <f>SUBTOTAL(109,WARAYear2[Operating expenses])</f>
        <v>0</v>
      </c>
      <c r="G46" s="66">
        <f>SUBTOTAL(109,WARAYear2[Total costs])</f>
        <v>0</v>
      </c>
      <c r="H46" s="66">
        <f>SUBTOTAL(109,WARAYear2[WASP funding])</f>
        <v>0</v>
      </c>
      <c r="I46" s="66"/>
      <c r="J46" s="66">
        <f>SUBTOTAL(109,WARAYear2[In-Kind funding])</f>
        <v>0</v>
      </c>
      <c r="K46" s="68">
        <f>IFERROR(WARAYear2[[#Totals],[In-Kind funding]]/(WARAYear2[[#Totals],[WASP funding]]+WARAYear2[[#Totals],[In-Kind funding]]),0)</f>
        <v>0</v>
      </c>
      <c r="L46" s="67"/>
      <c r="M46" s="25"/>
      <c r="N46" s="25"/>
    </row>
    <row r="47" spans="2:17" ht="22.5" customHeight="1" thickBot="1" x14ac:dyDescent="0.3">
      <c r="C47" s="12"/>
      <c r="D47" s="12"/>
      <c r="E47" s="12"/>
      <c r="F47" s="50"/>
      <c r="G47" s="51" t="s">
        <v>58</v>
      </c>
      <c r="H47" s="94">
        <f>WARAYear2[[#Totals],[WASP funding]]*0.1</f>
        <v>0</v>
      </c>
      <c r="I47" s="49" t="s">
        <v>88</v>
      </c>
      <c r="J47" s="12"/>
    </row>
    <row r="48" spans="2:17" ht="21.6" customHeight="1" thickBot="1" x14ac:dyDescent="0.35">
      <c r="C48" s="12"/>
      <c r="D48" s="180" t="s">
        <v>98</v>
      </c>
      <c r="E48" s="181"/>
      <c r="F48" s="181"/>
      <c r="G48" s="181"/>
      <c r="H48" s="93">
        <f>WARAYear2[[#Totals],[WASP funding]]+H47</f>
        <v>0</v>
      </c>
      <c r="I48" s="13"/>
      <c r="J48" s="12"/>
    </row>
    <row r="49" spans="2:14" ht="21.6" customHeight="1" x14ac:dyDescent="0.3">
      <c r="C49" s="12"/>
      <c r="D49" s="12"/>
      <c r="E49" s="89"/>
      <c r="F49" s="89"/>
      <c r="G49" s="89"/>
      <c r="H49" s="89"/>
      <c r="I49" s="90"/>
      <c r="J49" s="13"/>
      <c r="K49" s="12"/>
    </row>
    <row r="50" spans="2:14" ht="15.75" customHeight="1" x14ac:dyDescent="0.25"/>
    <row r="51" spans="2:14" ht="18.75" x14ac:dyDescent="0.25">
      <c r="B51" s="14" t="str">
        <f>B1</f>
        <v>Choose</v>
      </c>
      <c r="C51" s="15" t="str">
        <f>IFERROR(C28+1,"")</f>
        <v/>
      </c>
      <c r="D51" s="42" t="s">
        <v>57</v>
      </c>
      <c r="E51" s="15"/>
      <c r="F51" s="15"/>
      <c r="G51" s="15"/>
      <c r="H51" s="15"/>
      <c r="I51" s="15"/>
      <c r="J51" s="15"/>
      <c r="K51" s="15"/>
      <c r="L51" s="9"/>
      <c r="M51" s="9"/>
      <c r="N51" s="9"/>
    </row>
    <row r="52" spans="2:14" ht="75" x14ac:dyDescent="0.25">
      <c r="B52" s="11" t="s">
        <v>3</v>
      </c>
      <c r="C52" s="64" t="s">
        <v>20</v>
      </c>
      <c r="D52" s="64" t="s">
        <v>1</v>
      </c>
      <c r="E52" s="57" t="s">
        <v>86</v>
      </c>
      <c r="F52" s="57" t="s">
        <v>56</v>
      </c>
      <c r="G52" s="61" t="s">
        <v>43</v>
      </c>
      <c r="H52" s="59" t="s">
        <v>93</v>
      </c>
      <c r="I52" s="59" t="s">
        <v>140</v>
      </c>
      <c r="J52" s="80" t="s">
        <v>94</v>
      </c>
      <c r="K52" s="81" t="s">
        <v>44</v>
      </c>
      <c r="L52" s="82" t="s">
        <v>101</v>
      </c>
      <c r="M52" s="11" t="s">
        <v>0</v>
      </c>
      <c r="N52" s="63" t="s">
        <v>95</v>
      </c>
    </row>
    <row r="53" spans="2:14" ht="15.75" customHeight="1" x14ac:dyDescent="0.25">
      <c r="B53" s="23" t="str">
        <f t="shared" ref="B53:B68" si="1">B3</f>
        <v/>
      </c>
      <c r="C53" s="167">
        <v>0</v>
      </c>
      <c r="D53" s="167">
        <v>0</v>
      </c>
      <c r="E53" s="167">
        <v>0</v>
      </c>
      <c r="F53" s="167">
        <v>0</v>
      </c>
      <c r="G53" s="55">
        <f>SUM(WARAYear3[[#This Row],[Personnel]:[Operating expenses]])</f>
        <v>0</v>
      </c>
      <c r="H53" s="167">
        <v>0</v>
      </c>
      <c r="I53" s="53">
        <f>IFERROR(WARAYear3[[#This Row],[WASP funding]]/WARAYear3[[#Totals],[WASP funding]],0)</f>
        <v>0</v>
      </c>
      <c r="J53" s="167">
        <v>0</v>
      </c>
      <c r="K53" s="54">
        <f>IFERROR(WARAYear3[[#This Row],[In-Kind funding]]/(WARAYear3[[#This Row],[WASP funding]]+WARAYear3[[#This Row],[In-Kind funding]]),0)</f>
        <v>0</v>
      </c>
      <c r="L53" s="54">
        <f>IFERROR(WARAYear3[[#This Row],[In-Kind funding]]/WARAYear3[[#Totals],[In-Kind funding]],0)</f>
        <v>0</v>
      </c>
      <c r="M53" s="168"/>
      <c r="N53" s="45" t="str">
        <f>_xlfn.XLOOKUP(B53,Organizations[Connected organizations],Organizations[Type],"")</f>
        <v/>
      </c>
    </row>
    <row r="54" spans="2:14" ht="15.75" customHeight="1" x14ac:dyDescent="0.25">
      <c r="B54" s="23" t="str">
        <f t="shared" si="1"/>
        <v/>
      </c>
      <c r="C54" s="167">
        <v>0</v>
      </c>
      <c r="D54" s="167">
        <v>0</v>
      </c>
      <c r="E54" s="167">
        <v>0</v>
      </c>
      <c r="F54" s="167">
        <v>0</v>
      </c>
      <c r="G54" s="55">
        <f>SUM(WARAYear3[[#This Row],[Personnel]:[Operating expenses]])</f>
        <v>0</v>
      </c>
      <c r="H54" s="167">
        <v>0</v>
      </c>
      <c r="I54" s="53">
        <f>IFERROR(WARAYear3[[#This Row],[WASP funding]]/WARAYear3[[#Totals],[WASP funding]],0)</f>
        <v>0</v>
      </c>
      <c r="J54" s="167">
        <v>0</v>
      </c>
      <c r="K54" s="54">
        <f>IFERROR(WARAYear3[[#This Row],[In-Kind funding]]/(WARAYear3[[#This Row],[WASP funding]]+WARAYear3[[#This Row],[In-Kind funding]]),0)</f>
        <v>0</v>
      </c>
      <c r="L54" s="54">
        <f>IFERROR(WARAYear3[[#This Row],[In-Kind funding]]/WARAYear3[[#Totals],[In-Kind funding]],0)</f>
        <v>0</v>
      </c>
      <c r="M54" s="168"/>
      <c r="N54" s="45" t="str">
        <f>_xlfn.XLOOKUP(B54,Organizations[Connected organizations],Organizations[Type],"")</f>
        <v/>
      </c>
    </row>
    <row r="55" spans="2:14" ht="15.75" customHeight="1" x14ac:dyDescent="0.25">
      <c r="B55" s="23" t="str">
        <f t="shared" si="1"/>
        <v/>
      </c>
      <c r="C55" s="167">
        <v>0</v>
      </c>
      <c r="D55" s="167">
        <v>0</v>
      </c>
      <c r="E55" s="167">
        <v>0</v>
      </c>
      <c r="F55" s="167">
        <v>0</v>
      </c>
      <c r="G55" s="55">
        <f>SUM(WARAYear3[[#This Row],[Personnel]:[Operating expenses]])</f>
        <v>0</v>
      </c>
      <c r="H55" s="167">
        <v>0</v>
      </c>
      <c r="I55" s="53">
        <f>IFERROR(WARAYear3[[#This Row],[WASP funding]]/WARAYear3[[#Totals],[WASP funding]],0)</f>
        <v>0</v>
      </c>
      <c r="J55" s="167">
        <v>0</v>
      </c>
      <c r="K55" s="54">
        <f>IFERROR(WARAYear3[[#This Row],[In-Kind funding]]/(WARAYear3[[#This Row],[WASP funding]]+WARAYear3[[#This Row],[In-Kind funding]]),0)</f>
        <v>0</v>
      </c>
      <c r="L55" s="54">
        <f>IFERROR(WARAYear3[[#This Row],[In-Kind funding]]/WARAYear3[[#Totals],[In-Kind funding]],0)</f>
        <v>0</v>
      </c>
      <c r="M55" s="168"/>
      <c r="N55" s="45" t="str">
        <f>_xlfn.XLOOKUP(B55,Organizations[Connected organizations],Organizations[Type],"")</f>
        <v/>
      </c>
    </row>
    <row r="56" spans="2:14" ht="15.75" customHeight="1" x14ac:dyDescent="0.25">
      <c r="B56" s="23" t="str">
        <f t="shared" si="1"/>
        <v/>
      </c>
      <c r="C56" s="167">
        <v>0</v>
      </c>
      <c r="D56" s="167">
        <v>0</v>
      </c>
      <c r="E56" s="167">
        <v>0</v>
      </c>
      <c r="F56" s="167">
        <v>0</v>
      </c>
      <c r="G56" s="55">
        <f>SUM(WARAYear3[[#This Row],[Personnel]:[Operating expenses]])</f>
        <v>0</v>
      </c>
      <c r="H56" s="167">
        <v>0</v>
      </c>
      <c r="I56" s="53">
        <f>IFERROR(WARAYear3[[#This Row],[WASP funding]]/WARAYear3[[#Totals],[WASP funding]],0)</f>
        <v>0</v>
      </c>
      <c r="J56" s="167">
        <v>0</v>
      </c>
      <c r="K56" s="54">
        <f>IFERROR(WARAYear3[[#This Row],[In-Kind funding]]/(WARAYear3[[#This Row],[WASP funding]]+WARAYear3[[#This Row],[In-Kind funding]]),0)</f>
        <v>0</v>
      </c>
      <c r="L56" s="54">
        <f>IFERROR(WARAYear3[[#This Row],[In-Kind funding]]/WARAYear3[[#Totals],[In-Kind funding]],0)</f>
        <v>0</v>
      </c>
      <c r="M56" s="168"/>
      <c r="N56" s="45" t="str">
        <f>_xlfn.XLOOKUP(B56,Organizations[Connected organizations],Organizations[Type],"")</f>
        <v/>
      </c>
    </row>
    <row r="57" spans="2:14" ht="15.75" customHeight="1" x14ac:dyDescent="0.25">
      <c r="B57" s="23" t="str">
        <f t="shared" si="1"/>
        <v/>
      </c>
      <c r="C57" s="167">
        <v>0</v>
      </c>
      <c r="D57" s="167">
        <v>0</v>
      </c>
      <c r="E57" s="167">
        <v>0</v>
      </c>
      <c r="F57" s="167">
        <v>0</v>
      </c>
      <c r="G57" s="55">
        <f>SUM(WARAYear3[[#This Row],[Personnel]:[Operating expenses]])</f>
        <v>0</v>
      </c>
      <c r="H57" s="167">
        <v>0</v>
      </c>
      <c r="I57" s="53">
        <f>IFERROR(WARAYear3[[#This Row],[WASP funding]]/WARAYear3[[#Totals],[WASP funding]],0)</f>
        <v>0</v>
      </c>
      <c r="J57" s="167">
        <v>0</v>
      </c>
      <c r="K57" s="54">
        <f>IFERROR(WARAYear3[[#This Row],[In-Kind funding]]/(WARAYear3[[#This Row],[WASP funding]]+WARAYear3[[#This Row],[In-Kind funding]]),0)</f>
        <v>0</v>
      </c>
      <c r="L57" s="54">
        <f>IFERROR(WARAYear3[[#This Row],[In-Kind funding]]/WARAYear3[[#Totals],[In-Kind funding]],0)</f>
        <v>0</v>
      </c>
      <c r="M57" s="168"/>
      <c r="N57" s="45" t="str">
        <f>_xlfn.XLOOKUP(B57,Organizations[Connected organizations],Organizations[Type],"")</f>
        <v/>
      </c>
    </row>
    <row r="58" spans="2:14" ht="15.75" customHeight="1" x14ac:dyDescent="0.25">
      <c r="B58" s="23" t="str">
        <f t="shared" si="1"/>
        <v/>
      </c>
      <c r="C58" s="167">
        <v>0</v>
      </c>
      <c r="D58" s="167">
        <v>0</v>
      </c>
      <c r="E58" s="167">
        <v>0</v>
      </c>
      <c r="F58" s="167">
        <v>0</v>
      </c>
      <c r="G58" s="55">
        <f>SUM(WARAYear3[[#This Row],[Personnel]:[Operating expenses]])</f>
        <v>0</v>
      </c>
      <c r="H58" s="167">
        <v>0</v>
      </c>
      <c r="I58" s="53">
        <f>IFERROR(WARAYear3[[#This Row],[WASP funding]]/WARAYear3[[#Totals],[WASP funding]],0)</f>
        <v>0</v>
      </c>
      <c r="J58" s="167">
        <v>0</v>
      </c>
      <c r="K58" s="54">
        <f>IFERROR(WARAYear3[[#This Row],[In-Kind funding]]/(WARAYear3[[#This Row],[WASP funding]]+WARAYear3[[#This Row],[In-Kind funding]]),0)</f>
        <v>0</v>
      </c>
      <c r="L58" s="54">
        <f>IFERROR(WARAYear3[[#This Row],[In-Kind funding]]/WARAYear3[[#Totals],[In-Kind funding]],0)</f>
        <v>0</v>
      </c>
      <c r="M58" s="168"/>
      <c r="N58" s="45" t="str">
        <f>_xlfn.XLOOKUP(B58,Organizations[Connected organizations],Organizations[Type],"")</f>
        <v/>
      </c>
    </row>
    <row r="59" spans="2:14" ht="15.75" customHeight="1" x14ac:dyDescent="0.25">
      <c r="B59" s="23" t="str">
        <f t="shared" si="1"/>
        <v/>
      </c>
      <c r="C59" s="167">
        <v>0</v>
      </c>
      <c r="D59" s="167">
        <v>0</v>
      </c>
      <c r="E59" s="167">
        <v>0</v>
      </c>
      <c r="F59" s="167">
        <v>0</v>
      </c>
      <c r="G59" s="55">
        <f>SUM(WARAYear3[[#This Row],[Personnel]:[Operating expenses]])</f>
        <v>0</v>
      </c>
      <c r="H59" s="167">
        <v>0</v>
      </c>
      <c r="I59" s="53">
        <f>IFERROR(WARAYear3[[#This Row],[WASP funding]]/WARAYear3[[#Totals],[WASP funding]],0)</f>
        <v>0</v>
      </c>
      <c r="J59" s="167">
        <v>0</v>
      </c>
      <c r="K59" s="54">
        <f>IFERROR(WARAYear3[[#This Row],[In-Kind funding]]/(WARAYear3[[#This Row],[WASP funding]]+WARAYear3[[#This Row],[In-Kind funding]]),0)</f>
        <v>0</v>
      </c>
      <c r="L59" s="54">
        <f>IFERROR(WARAYear3[[#This Row],[In-Kind funding]]/WARAYear3[[#Totals],[In-Kind funding]],0)</f>
        <v>0</v>
      </c>
      <c r="M59" s="168"/>
      <c r="N59" s="45" t="str">
        <f>_xlfn.XLOOKUP(B59,Organizations[Connected organizations],Organizations[Type],"")</f>
        <v/>
      </c>
    </row>
    <row r="60" spans="2:14" ht="15.75" customHeight="1" x14ac:dyDescent="0.25">
      <c r="B60" s="23" t="str">
        <f t="shared" si="1"/>
        <v/>
      </c>
      <c r="C60" s="167">
        <v>0</v>
      </c>
      <c r="D60" s="167">
        <v>0</v>
      </c>
      <c r="E60" s="167">
        <v>0</v>
      </c>
      <c r="F60" s="167">
        <v>0</v>
      </c>
      <c r="G60" s="55">
        <f>SUM(WARAYear3[[#This Row],[Personnel]:[Operating expenses]])</f>
        <v>0</v>
      </c>
      <c r="H60" s="167">
        <v>0</v>
      </c>
      <c r="I60" s="53">
        <f>IFERROR(WARAYear3[[#This Row],[WASP funding]]/WARAYear3[[#Totals],[WASP funding]],0)</f>
        <v>0</v>
      </c>
      <c r="J60" s="167">
        <v>0</v>
      </c>
      <c r="K60" s="54">
        <f>IFERROR(WARAYear3[[#This Row],[In-Kind funding]]/(WARAYear3[[#This Row],[WASP funding]]+WARAYear3[[#This Row],[In-Kind funding]]),0)</f>
        <v>0</v>
      </c>
      <c r="L60" s="54">
        <f>IFERROR(WARAYear3[[#This Row],[In-Kind funding]]/WARAYear3[[#Totals],[In-Kind funding]],0)</f>
        <v>0</v>
      </c>
      <c r="M60" s="168"/>
      <c r="N60" s="45" t="str">
        <f>_xlfn.XLOOKUP(B60,Organizations[Connected organizations],Organizations[Type],"")</f>
        <v/>
      </c>
    </row>
    <row r="61" spans="2:14" ht="15.75" customHeight="1" x14ac:dyDescent="0.25">
      <c r="B61" s="23" t="str">
        <f t="shared" si="1"/>
        <v/>
      </c>
      <c r="C61" s="167">
        <v>0</v>
      </c>
      <c r="D61" s="167">
        <v>0</v>
      </c>
      <c r="E61" s="167">
        <v>0</v>
      </c>
      <c r="F61" s="167">
        <v>0</v>
      </c>
      <c r="G61" s="55">
        <f>SUM(WARAYear3[[#This Row],[Personnel]:[Operating expenses]])</f>
        <v>0</v>
      </c>
      <c r="H61" s="167">
        <v>0</v>
      </c>
      <c r="I61" s="53">
        <f>IFERROR(WARAYear3[[#This Row],[WASP funding]]/WARAYear3[[#Totals],[WASP funding]],0)</f>
        <v>0</v>
      </c>
      <c r="J61" s="167">
        <v>0</v>
      </c>
      <c r="K61" s="54">
        <f>IFERROR(WARAYear3[[#This Row],[In-Kind funding]]/(WARAYear3[[#This Row],[WASP funding]]+WARAYear3[[#This Row],[In-Kind funding]]),0)</f>
        <v>0</v>
      </c>
      <c r="L61" s="54">
        <f>IFERROR(WARAYear3[[#This Row],[In-Kind funding]]/WARAYear3[[#Totals],[In-Kind funding]],0)</f>
        <v>0</v>
      </c>
      <c r="M61" s="168"/>
      <c r="N61" s="45" t="str">
        <f>_xlfn.XLOOKUP(B61,Organizations[Connected organizations],Organizations[Type],"")</f>
        <v/>
      </c>
    </row>
    <row r="62" spans="2:14" ht="15.75" customHeight="1" x14ac:dyDescent="0.25">
      <c r="B62" s="23" t="str">
        <f t="shared" si="1"/>
        <v/>
      </c>
      <c r="C62" s="167">
        <v>0</v>
      </c>
      <c r="D62" s="167">
        <v>0</v>
      </c>
      <c r="E62" s="167">
        <v>0</v>
      </c>
      <c r="F62" s="167">
        <v>0</v>
      </c>
      <c r="G62" s="55">
        <f>SUM(WARAYear3[[#This Row],[Personnel]:[Operating expenses]])</f>
        <v>0</v>
      </c>
      <c r="H62" s="167">
        <v>0</v>
      </c>
      <c r="I62" s="53">
        <f>IFERROR(WARAYear3[[#This Row],[WASP funding]]/WARAYear3[[#Totals],[WASP funding]],0)</f>
        <v>0</v>
      </c>
      <c r="J62" s="167">
        <v>0</v>
      </c>
      <c r="K62" s="54">
        <f>IFERROR(WARAYear3[[#This Row],[In-Kind funding]]/(WARAYear3[[#This Row],[WASP funding]]+WARAYear3[[#This Row],[In-Kind funding]]),0)</f>
        <v>0</v>
      </c>
      <c r="L62" s="54">
        <f>IFERROR(WARAYear3[[#This Row],[In-Kind funding]]/WARAYear3[[#Totals],[In-Kind funding]],0)</f>
        <v>0</v>
      </c>
      <c r="M62" s="168"/>
      <c r="N62" s="45" t="str">
        <f>_xlfn.XLOOKUP(B62,Organizations[Connected organizations],Organizations[Type],"")</f>
        <v/>
      </c>
    </row>
    <row r="63" spans="2:14" ht="15.75" customHeight="1" x14ac:dyDescent="0.25">
      <c r="B63" s="23" t="str">
        <f t="shared" si="1"/>
        <v/>
      </c>
      <c r="C63" s="167">
        <v>0</v>
      </c>
      <c r="D63" s="167">
        <v>0</v>
      </c>
      <c r="E63" s="167">
        <v>0</v>
      </c>
      <c r="F63" s="167">
        <v>0</v>
      </c>
      <c r="G63" s="55">
        <f>SUM(WARAYear3[[#This Row],[Personnel]:[Operating expenses]])</f>
        <v>0</v>
      </c>
      <c r="H63" s="167">
        <v>0</v>
      </c>
      <c r="I63" s="53">
        <f>IFERROR(WARAYear3[[#This Row],[WASP funding]]/WARAYear3[[#Totals],[WASP funding]],0)</f>
        <v>0</v>
      </c>
      <c r="J63" s="167">
        <v>0</v>
      </c>
      <c r="K63" s="54">
        <f>IFERROR(WARAYear3[[#This Row],[In-Kind funding]]/(WARAYear3[[#This Row],[WASP funding]]+WARAYear3[[#This Row],[In-Kind funding]]),0)</f>
        <v>0</v>
      </c>
      <c r="L63" s="54">
        <f>IFERROR(WARAYear3[[#This Row],[In-Kind funding]]/WARAYear3[[#Totals],[In-Kind funding]],0)</f>
        <v>0</v>
      </c>
      <c r="M63" s="168"/>
      <c r="N63" s="45" t="str">
        <f>_xlfn.XLOOKUP(B63,Organizations[Connected organizations],Organizations[Type],"")</f>
        <v/>
      </c>
    </row>
    <row r="64" spans="2:14" ht="15.75" customHeight="1" x14ac:dyDescent="0.25">
      <c r="B64" s="23" t="str">
        <f t="shared" si="1"/>
        <v/>
      </c>
      <c r="C64" s="167">
        <v>0</v>
      </c>
      <c r="D64" s="167">
        <v>0</v>
      </c>
      <c r="E64" s="167">
        <v>0</v>
      </c>
      <c r="F64" s="167">
        <v>0</v>
      </c>
      <c r="G64" s="55">
        <f>SUM(WARAYear3[[#This Row],[Personnel]:[Operating expenses]])</f>
        <v>0</v>
      </c>
      <c r="H64" s="167">
        <v>0</v>
      </c>
      <c r="I64" s="53">
        <f>IFERROR(WARAYear3[[#This Row],[WASP funding]]/WARAYear3[[#Totals],[WASP funding]],0)</f>
        <v>0</v>
      </c>
      <c r="J64" s="167">
        <v>0</v>
      </c>
      <c r="K64" s="54">
        <f>IFERROR(WARAYear3[[#This Row],[In-Kind funding]]/(WARAYear3[[#This Row],[WASP funding]]+WARAYear3[[#This Row],[In-Kind funding]]),0)</f>
        <v>0</v>
      </c>
      <c r="L64" s="54">
        <f>IFERROR(WARAYear3[[#This Row],[In-Kind funding]]/WARAYear3[[#Totals],[In-Kind funding]],0)</f>
        <v>0</v>
      </c>
      <c r="M64" s="168"/>
      <c r="N64" s="45" t="str">
        <f>_xlfn.XLOOKUP(B64,Organizations[Connected organizations],Organizations[Type],"")</f>
        <v/>
      </c>
    </row>
    <row r="65" spans="2:14" ht="15.75" customHeight="1" x14ac:dyDescent="0.25">
      <c r="B65" s="23" t="str">
        <f t="shared" si="1"/>
        <v/>
      </c>
      <c r="C65" s="167">
        <v>0</v>
      </c>
      <c r="D65" s="167">
        <v>0</v>
      </c>
      <c r="E65" s="167">
        <v>0</v>
      </c>
      <c r="F65" s="167">
        <v>0</v>
      </c>
      <c r="G65" s="55">
        <f>SUM(WARAYear3[[#This Row],[Personnel]:[Operating expenses]])</f>
        <v>0</v>
      </c>
      <c r="H65" s="167">
        <v>0</v>
      </c>
      <c r="I65" s="53">
        <f>IFERROR(WARAYear3[[#This Row],[WASP funding]]/WARAYear3[[#Totals],[WASP funding]],0)</f>
        <v>0</v>
      </c>
      <c r="J65" s="167">
        <v>0</v>
      </c>
      <c r="K65" s="54">
        <f>IFERROR(WARAYear3[[#This Row],[In-Kind funding]]/(WARAYear3[[#This Row],[WASP funding]]+WARAYear3[[#This Row],[In-Kind funding]]),0)</f>
        <v>0</v>
      </c>
      <c r="L65" s="54">
        <f>IFERROR(WARAYear3[[#This Row],[In-Kind funding]]/WARAYear3[[#Totals],[In-Kind funding]],0)</f>
        <v>0</v>
      </c>
      <c r="M65" s="168"/>
      <c r="N65" s="45" t="str">
        <f>_xlfn.XLOOKUP(B65,Organizations[Connected organizations],Organizations[Type],"")</f>
        <v/>
      </c>
    </row>
    <row r="66" spans="2:14" ht="15.75" customHeight="1" x14ac:dyDescent="0.25">
      <c r="B66" s="23" t="str">
        <f t="shared" si="1"/>
        <v/>
      </c>
      <c r="C66" s="167">
        <v>0</v>
      </c>
      <c r="D66" s="167">
        <v>0</v>
      </c>
      <c r="E66" s="167">
        <v>0</v>
      </c>
      <c r="F66" s="167">
        <v>0</v>
      </c>
      <c r="G66" s="55">
        <f>SUM(WARAYear3[[#This Row],[Personnel]:[Operating expenses]])</f>
        <v>0</v>
      </c>
      <c r="H66" s="167">
        <v>0</v>
      </c>
      <c r="I66" s="53">
        <f>IFERROR(WARAYear3[[#This Row],[WASP funding]]/WARAYear3[[#Totals],[WASP funding]],0)</f>
        <v>0</v>
      </c>
      <c r="J66" s="167">
        <v>0</v>
      </c>
      <c r="K66" s="54">
        <f>IFERROR(WARAYear3[[#This Row],[In-Kind funding]]/(WARAYear3[[#This Row],[WASP funding]]+WARAYear3[[#This Row],[In-Kind funding]]),0)</f>
        <v>0</v>
      </c>
      <c r="L66" s="54">
        <f>IFERROR(WARAYear3[[#This Row],[In-Kind funding]]/WARAYear3[[#Totals],[In-Kind funding]],0)</f>
        <v>0</v>
      </c>
      <c r="M66" s="168"/>
      <c r="N66" s="45" t="str">
        <f>_xlfn.XLOOKUP(B66,Organizations[Connected organizations],Organizations[Type],"")</f>
        <v/>
      </c>
    </row>
    <row r="67" spans="2:14" ht="15.75" customHeight="1" x14ac:dyDescent="0.25">
      <c r="B67" s="23" t="str">
        <f t="shared" si="1"/>
        <v/>
      </c>
      <c r="C67" s="167">
        <v>0</v>
      </c>
      <c r="D67" s="167">
        <v>0</v>
      </c>
      <c r="E67" s="167">
        <v>0</v>
      </c>
      <c r="F67" s="167">
        <v>0</v>
      </c>
      <c r="G67" s="55">
        <f>SUM(WARAYear3[[#This Row],[Personnel]:[Operating expenses]])</f>
        <v>0</v>
      </c>
      <c r="H67" s="167">
        <v>0</v>
      </c>
      <c r="I67" s="53">
        <f>IFERROR(WARAYear3[[#This Row],[WASP funding]]/WARAYear3[[#Totals],[WASP funding]],0)</f>
        <v>0</v>
      </c>
      <c r="J67" s="167">
        <v>0</v>
      </c>
      <c r="K67" s="54">
        <f>IFERROR(WARAYear3[[#This Row],[In-Kind funding]]/(WARAYear3[[#This Row],[WASP funding]]+WARAYear3[[#This Row],[In-Kind funding]]),0)</f>
        <v>0</v>
      </c>
      <c r="L67" s="54">
        <f>IFERROR(WARAYear3[[#This Row],[In-Kind funding]]/WARAYear3[[#Totals],[In-Kind funding]],0)</f>
        <v>0</v>
      </c>
      <c r="M67" s="168"/>
      <c r="N67" s="45" t="str">
        <f>_xlfn.XLOOKUP(B67,Organizations[Connected organizations],Organizations[Type],"")</f>
        <v/>
      </c>
    </row>
    <row r="68" spans="2:14" ht="15.75" customHeight="1" x14ac:dyDescent="0.25">
      <c r="B68" s="23" t="str">
        <f t="shared" si="1"/>
        <v/>
      </c>
      <c r="C68" s="167">
        <v>0</v>
      </c>
      <c r="D68" s="167">
        <v>0</v>
      </c>
      <c r="E68" s="167">
        <v>0</v>
      </c>
      <c r="F68" s="167">
        <v>0</v>
      </c>
      <c r="G68" s="55">
        <f>SUM(WARAYear3[[#This Row],[Personnel]:[Operating expenses]])</f>
        <v>0</v>
      </c>
      <c r="H68" s="167">
        <v>0</v>
      </c>
      <c r="I68" s="53">
        <f>IFERROR(WARAYear3[[#This Row],[WASP funding]]/WARAYear3[[#Totals],[WASP funding]],0)</f>
        <v>0</v>
      </c>
      <c r="J68" s="167">
        <v>0</v>
      </c>
      <c r="K68" s="54">
        <f>IFERROR(WARAYear3[[#This Row],[In-Kind funding]]/(WARAYear3[[#This Row],[WASP funding]]+WARAYear3[[#This Row],[In-Kind funding]]),0)</f>
        <v>0</v>
      </c>
      <c r="L68" s="54">
        <f>IFERROR(WARAYear3[[#This Row],[In-Kind funding]]/WARAYear3[[#Totals],[In-Kind funding]],0)</f>
        <v>0</v>
      </c>
      <c r="M68" s="168"/>
      <c r="N68" s="45" t="str">
        <f>_xlfn.XLOOKUP(B68,Organizations[Connected organizations],Organizations[Type],"")</f>
        <v/>
      </c>
    </row>
    <row r="69" spans="2:14" ht="15.75" customHeight="1" x14ac:dyDescent="0.25">
      <c r="B69" s="38" t="s">
        <v>15</v>
      </c>
      <c r="C69" s="65">
        <f>SUBTOTAL(109,WARAYear3[Personnel])</f>
        <v>0</v>
      </c>
      <c r="D69" s="65">
        <f>SUBTOTAL(109,WARAYear3[Events])</f>
        <v>0</v>
      </c>
      <c r="E69" s="65">
        <f>SUBTOTAL(109,WARAYear3[Capital investments (depreciation costs)])</f>
        <v>0</v>
      </c>
      <c r="F69" s="65">
        <f>SUBTOTAL(109,WARAYear3[Operating expenses])</f>
        <v>0</v>
      </c>
      <c r="G69" s="66">
        <f>SUBTOTAL(109,WARAYear3[Total costs])</f>
        <v>0</v>
      </c>
      <c r="H69" s="66">
        <f>SUBTOTAL(109,WARAYear3[WASP funding])</f>
        <v>0</v>
      </c>
      <c r="I69" s="66"/>
      <c r="J69" s="66">
        <f>SUBTOTAL(109,WARAYear3[In-Kind funding])</f>
        <v>0</v>
      </c>
      <c r="K69" s="68">
        <f>IFERROR(WARAYear3[[#Totals],[In-Kind funding]]/(WARAYear3[[#Totals],[WASP funding]]+WARAYear3[[#Totals],[In-Kind funding]]),0)</f>
        <v>0</v>
      </c>
      <c r="L69" s="67"/>
      <c r="M69" s="25"/>
      <c r="N69" s="25"/>
    </row>
    <row r="70" spans="2:14" ht="21" customHeight="1" thickBot="1" x14ac:dyDescent="0.3">
      <c r="F70" s="50"/>
      <c r="G70" s="51" t="s">
        <v>58</v>
      </c>
      <c r="H70" s="94">
        <f>WARAYear3[[#Totals],[WASP funding]]*0.1</f>
        <v>0</v>
      </c>
      <c r="I70" s="49" t="s">
        <v>88</v>
      </c>
    </row>
    <row r="71" spans="2:14" ht="21" customHeight="1" thickBot="1" x14ac:dyDescent="0.35">
      <c r="D71" s="180" t="s">
        <v>99</v>
      </c>
      <c r="E71" s="181"/>
      <c r="F71" s="181"/>
      <c r="G71" s="181"/>
      <c r="H71" s="93">
        <f>WARAYear3[[#Totals],[WASP funding]]+H70</f>
        <v>0</v>
      </c>
      <c r="I71" s="13"/>
    </row>
    <row r="72" spans="2:14" ht="21" customHeight="1" x14ac:dyDescent="0.3">
      <c r="E72" s="89"/>
      <c r="F72" s="89"/>
      <c r="G72" s="89"/>
      <c r="H72" s="89"/>
      <c r="I72" s="90"/>
      <c r="J72" s="13"/>
    </row>
    <row r="73" spans="2:14" ht="15.75" customHeight="1" x14ac:dyDescent="0.25"/>
    <row r="74" spans="2:14" ht="15.75" customHeight="1" x14ac:dyDescent="0.25">
      <c r="B74" s="22" t="s">
        <v>46</v>
      </c>
      <c r="C74" s="12"/>
      <c r="D74" s="12"/>
      <c r="E74" s="12"/>
      <c r="F74" s="12"/>
      <c r="G74" s="12"/>
      <c r="H74" s="12"/>
      <c r="I74" s="12"/>
      <c r="J74" s="12"/>
      <c r="K74" s="12"/>
    </row>
    <row r="75" spans="2:14" ht="58.5" customHeight="1" x14ac:dyDescent="0.25">
      <c r="B75" s="1" t="s">
        <v>3</v>
      </c>
      <c r="C75" s="56" t="s">
        <v>20</v>
      </c>
      <c r="D75" s="56" t="s">
        <v>1</v>
      </c>
      <c r="E75" s="57" t="s">
        <v>86</v>
      </c>
      <c r="F75" s="57" t="s">
        <v>56</v>
      </c>
      <c r="G75" s="58" t="s">
        <v>43</v>
      </c>
      <c r="H75" s="59" t="s">
        <v>89</v>
      </c>
      <c r="I75" s="60" t="s">
        <v>96</v>
      </c>
      <c r="J75" s="61" t="s">
        <v>44</v>
      </c>
    </row>
    <row r="76" spans="2:14" ht="15.75" customHeight="1" x14ac:dyDescent="0.25">
      <c r="B76" t="str">
        <f t="shared" ref="B76:B95" si="2">B3</f>
        <v/>
      </c>
      <c r="C76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76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76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76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76" s="69">
        <f>SUM(Tabell19[[#This Row],[Personnel]:[Operating expenses]])</f>
        <v>0</v>
      </c>
      <c r="H76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76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76" s="70">
        <f>IFERROR(Tabell19[[#This Row],[In-Kind Funding]]/(Tabell19[[#This Row],[WASP Funding]]+Tabell19[[#This Row],[In-Kind Funding]]),0)</f>
        <v>0</v>
      </c>
    </row>
    <row r="77" spans="2:14" ht="15.75" customHeight="1" x14ac:dyDescent="0.25">
      <c r="B77" t="str">
        <f t="shared" si="2"/>
        <v/>
      </c>
      <c r="C77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77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77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77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77" s="69">
        <f>SUM(Tabell19[[#This Row],[Personnel]:[Operating expenses]])</f>
        <v>0</v>
      </c>
      <c r="H77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77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77" s="70">
        <f>IFERROR(Tabell19[[#This Row],[In-Kind Funding]]/(Tabell19[[#This Row],[WASP Funding]]+Tabell19[[#This Row],[In-Kind Funding]]),0)</f>
        <v>0</v>
      </c>
    </row>
    <row r="78" spans="2:14" ht="15.75" customHeight="1" x14ac:dyDescent="0.25">
      <c r="B78" t="str">
        <f t="shared" si="2"/>
        <v/>
      </c>
      <c r="C78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78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78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78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78" s="69">
        <f>SUM(Tabell19[[#This Row],[Personnel]:[Operating expenses]])</f>
        <v>0</v>
      </c>
      <c r="H78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78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78" s="70">
        <f>IFERROR(Tabell19[[#This Row],[In-Kind Funding]]/(Tabell19[[#This Row],[WASP Funding]]+Tabell19[[#This Row],[In-Kind Funding]]),0)</f>
        <v>0</v>
      </c>
    </row>
    <row r="79" spans="2:14" ht="15.75" customHeight="1" x14ac:dyDescent="0.25">
      <c r="B79" t="str">
        <f t="shared" si="2"/>
        <v/>
      </c>
      <c r="C79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79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79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79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79" s="69">
        <f>SUM(Tabell19[[#This Row],[Personnel]:[Operating expenses]])</f>
        <v>0</v>
      </c>
      <c r="H79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79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79" s="70">
        <f>IFERROR(Tabell19[[#This Row],[In-Kind Funding]]/(Tabell19[[#This Row],[WASP Funding]]+Tabell19[[#This Row],[In-Kind Funding]]),0)</f>
        <v>0</v>
      </c>
    </row>
    <row r="80" spans="2:14" ht="15.75" customHeight="1" x14ac:dyDescent="0.25">
      <c r="B80" t="str">
        <f t="shared" si="2"/>
        <v/>
      </c>
      <c r="C80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0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0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0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0" s="69">
        <f>SUM(Tabell19[[#This Row],[Personnel]:[Operating expenses]])</f>
        <v>0</v>
      </c>
      <c r="H80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0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0" s="70">
        <f>IFERROR(Tabell19[[#This Row],[In-Kind Funding]]/(Tabell19[[#This Row],[WASP Funding]]+Tabell19[[#This Row],[In-Kind Funding]]),0)</f>
        <v>0</v>
      </c>
    </row>
    <row r="81" spans="2:10" ht="15.75" customHeight="1" x14ac:dyDescent="0.25">
      <c r="B81" t="str">
        <f t="shared" si="2"/>
        <v/>
      </c>
      <c r="C81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1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1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1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1" s="69">
        <f>SUM(Tabell19[[#This Row],[Personnel]:[Operating expenses]])</f>
        <v>0</v>
      </c>
      <c r="H81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1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1" s="70">
        <f>IFERROR(Tabell19[[#This Row],[In-Kind Funding]]/(Tabell19[[#This Row],[WASP Funding]]+Tabell19[[#This Row],[In-Kind Funding]]),0)</f>
        <v>0</v>
      </c>
    </row>
    <row r="82" spans="2:10" ht="15.75" customHeight="1" x14ac:dyDescent="0.25">
      <c r="B82" t="str">
        <f t="shared" si="2"/>
        <v/>
      </c>
      <c r="C82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2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2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2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2" s="69">
        <f>SUM(Tabell19[[#This Row],[Personnel]:[Operating expenses]])</f>
        <v>0</v>
      </c>
      <c r="H82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2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2" s="70">
        <f>IFERROR(Tabell19[[#This Row],[In-Kind Funding]]/(Tabell19[[#This Row],[WASP Funding]]+Tabell19[[#This Row],[In-Kind Funding]]),0)</f>
        <v>0</v>
      </c>
    </row>
    <row r="83" spans="2:10" ht="15.75" customHeight="1" x14ac:dyDescent="0.25">
      <c r="B83" t="str">
        <f t="shared" si="2"/>
        <v/>
      </c>
      <c r="C83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3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3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3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3" s="69">
        <f>SUM(Tabell19[[#This Row],[Personnel]:[Operating expenses]])</f>
        <v>0</v>
      </c>
      <c r="H83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3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3" s="70">
        <f>IFERROR(Tabell19[[#This Row],[In-Kind Funding]]/(Tabell19[[#This Row],[WASP Funding]]+Tabell19[[#This Row],[In-Kind Funding]]),0)</f>
        <v>0</v>
      </c>
    </row>
    <row r="84" spans="2:10" ht="15.75" customHeight="1" x14ac:dyDescent="0.25">
      <c r="B84" t="str">
        <f t="shared" si="2"/>
        <v/>
      </c>
      <c r="C84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4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4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4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4" s="69">
        <f>SUM(Tabell19[[#This Row],[Personnel]:[Operating expenses]])</f>
        <v>0</v>
      </c>
      <c r="H84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4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4" s="70">
        <f>IFERROR(Tabell19[[#This Row],[In-Kind Funding]]/(Tabell19[[#This Row],[WASP Funding]]+Tabell19[[#This Row],[In-Kind Funding]]),0)</f>
        <v>0</v>
      </c>
    </row>
    <row r="85" spans="2:10" ht="15.75" customHeight="1" x14ac:dyDescent="0.25">
      <c r="B85" t="str">
        <f t="shared" si="2"/>
        <v/>
      </c>
      <c r="C85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5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5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5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5" s="69">
        <f>SUM(Tabell19[[#This Row],[Personnel]:[Operating expenses]])</f>
        <v>0</v>
      </c>
      <c r="H85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5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5" s="70">
        <f>IFERROR(Tabell19[[#This Row],[In-Kind Funding]]/(Tabell19[[#This Row],[WASP Funding]]+Tabell19[[#This Row],[In-Kind Funding]]),0)</f>
        <v>0</v>
      </c>
    </row>
    <row r="86" spans="2:10" ht="15.75" customHeight="1" x14ac:dyDescent="0.25">
      <c r="B86" t="str">
        <f t="shared" si="2"/>
        <v/>
      </c>
      <c r="C86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6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6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6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6" s="69">
        <f>SUM(Tabell19[[#This Row],[Personnel]:[Operating expenses]])</f>
        <v>0</v>
      </c>
      <c r="H86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6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6" s="70">
        <f>IFERROR(Tabell19[[#This Row],[In-Kind Funding]]/(Tabell19[[#This Row],[WASP Funding]]+Tabell19[[#This Row],[In-Kind Funding]]),0)</f>
        <v>0</v>
      </c>
    </row>
    <row r="87" spans="2:10" ht="15.75" customHeight="1" x14ac:dyDescent="0.25">
      <c r="B87" t="str">
        <f t="shared" si="2"/>
        <v/>
      </c>
      <c r="C87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7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7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7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7" s="69">
        <f>SUM(Tabell19[[#This Row],[Personnel]:[Operating expenses]])</f>
        <v>0</v>
      </c>
      <c r="H87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7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7" s="70">
        <f>IFERROR(Tabell19[[#This Row],[In-Kind Funding]]/(Tabell19[[#This Row],[WASP Funding]]+Tabell19[[#This Row],[In-Kind Funding]]),0)</f>
        <v>0</v>
      </c>
    </row>
    <row r="88" spans="2:10" ht="15.75" customHeight="1" x14ac:dyDescent="0.25">
      <c r="B88" t="str">
        <f t="shared" si="2"/>
        <v/>
      </c>
      <c r="C88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8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8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8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8" s="69">
        <f>SUM(Tabell19[[#This Row],[Personnel]:[Operating expenses]])</f>
        <v>0</v>
      </c>
      <c r="H88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8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8" s="70">
        <f>IFERROR(Tabell19[[#This Row],[In-Kind Funding]]/(Tabell19[[#This Row],[WASP Funding]]+Tabell19[[#This Row],[In-Kind Funding]]),0)</f>
        <v>0</v>
      </c>
    </row>
    <row r="89" spans="2:10" ht="15.75" customHeight="1" x14ac:dyDescent="0.25">
      <c r="B89" t="str">
        <f t="shared" si="2"/>
        <v/>
      </c>
      <c r="C89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89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89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89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89" s="69">
        <f>SUM(Tabell19[[#This Row],[Personnel]:[Operating expenses]])</f>
        <v>0</v>
      </c>
      <c r="H89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89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89" s="70">
        <f>IFERROR(Tabell19[[#This Row],[In-Kind Funding]]/(Tabell19[[#This Row],[WASP Funding]]+Tabell19[[#This Row],[In-Kind Funding]]),0)</f>
        <v>0</v>
      </c>
    </row>
    <row r="90" spans="2:10" ht="15.75" customHeight="1" x14ac:dyDescent="0.25">
      <c r="B90" t="str">
        <f t="shared" si="2"/>
        <v/>
      </c>
      <c r="C90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90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90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90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90" s="69">
        <f>SUM(Tabell19[[#This Row],[Personnel]:[Operating expenses]])</f>
        <v>0</v>
      </c>
      <c r="H90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90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90" s="70">
        <f>IFERROR(Tabell19[[#This Row],[In-Kind Funding]]/(Tabell19[[#This Row],[WASP Funding]]+Tabell19[[#This Row],[In-Kind Funding]]),0)</f>
        <v>0</v>
      </c>
    </row>
    <row r="91" spans="2:10" ht="15.75" customHeight="1" x14ac:dyDescent="0.25">
      <c r="B91" t="str">
        <f t="shared" si="2"/>
        <v/>
      </c>
      <c r="C91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91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91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91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91" s="69">
        <f>SUM(Tabell19[[#This Row],[Personnel]:[Operating expenses]])</f>
        <v>0</v>
      </c>
      <c r="H91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91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91" s="70">
        <f>IFERROR(Tabell19[[#This Row],[In-Kind Funding]]/(Tabell19[[#This Row],[WASP Funding]]+Tabell19[[#This Row],[In-Kind Funding]]),0)</f>
        <v>0</v>
      </c>
    </row>
    <row r="92" spans="2:10" ht="15.75" customHeight="1" x14ac:dyDescent="0.25">
      <c r="B92" t="str">
        <f t="shared" si="2"/>
        <v/>
      </c>
      <c r="C92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92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92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92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92" s="69">
        <f>SUM(Tabell19[[#This Row],[Personnel]:[Operating expenses]])</f>
        <v>0</v>
      </c>
      <c r="H92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92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92" s="70">
        <f>IFERROR(Tabell19[[#This Row],[In-Kind Funding]]/(Tabell19[[#This Row],[WASP Funding]]+Tabell19[[#This Row],[In-Kind Funding]]),0)</f>
        <v>0</v>
      </c>
    </row>
    <row r="93" spans="2:10" ht="15.75" customHeight="1" x14ac:dyDescent="0.25">
      <c r="B93" t="str">
        <f t="shared" si="2"/>
        <v/>
      </c>
      <c r="C93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93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93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93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93" s="69">
        <f>SUM(Tabell19[[#This Row],[Personnel]:[Operating expenses]])</f>
        <v>0</v>
      </c>
      <c r="H93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93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93" s="70">
        <f>IFERROR(Tabell19[[#This Row],[In-Kind Funding]]/(Tabell19[[#This Row],[WASP Funding]]+Tabell19[[#This Row],[In-Kind Funding]]),0)</f>
        <v>0</v>
      </c>
    </row>
    <row r="94" spans="2:10" ht="15.75" customHeight="1" x14ac:dyDescent="0.25">
      <c r="B94" t="str">
        <f t="shared" si="2"/>
        <v/>
      </c>
      <c r="C94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94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94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94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94" s="69">
        <f>SUM(Tabell19[[#This Row],[Personnel]:[Operating expenses]])</f>
        <v>0</v>
      </c>
      <c r="H94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94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94" s="70">
        <f>IFERROR(Tabell19[[#This Row],[In-Kind Funding]]/(Tabell19[[#This Row],[WASP Funding]]+Tabell19[[#This Row],[In-Kind Funding]]),0)</f>
        <v>0</v>
      </c>
    </row>
    <row r="95" spans="2:10" ht="15.75" customHeight="1" x14ac:dyDescent="0.25">
      <c r="B95" t="str">
        <f t="shared" si="2"/>
        <v/>
      </c>
      <c r="C95" s="69">
        <f>SUMIFS(WARAYear1[Personnel],WARAYear1[Organization],Tabell19[[#This Row],[Organization]])+SUMIFS(WARAYear2[Personnel],WARAYear2[Organization],Tabell19[[#This Row],[Organization]])+SUMIFS(WARAYear3[Personnel],WARAYear3[Organization],Tabell19[[#This Row],[Organization]])</f>
        <v>0</v>
      </c>
      <c r="D95" s="69">
        <f>SUMIFS(WARAYear1[Events],WARAYear1[Organization],Tabell19[[#This Row],[Organization]])+SUMIFS(WARAYear2[Events],WARAYear2[Organization],Tabell19[[#This Row],[Organization]])+SUMIFS(WARAYear3[Events],WARAYear3[Organization],Tabell19[[#This Row],[Organization]])</f>
        <v>0</v>
      </c>
      <c r="E95" s="69">
        <f>SUMIFS(WARAYear1[Capital investments (depreciation costs)],WARAYear1[Organization],Tabell19[[#This Row],[Organization]])+SUMIFS(WARAYear2[Capital investments (depreciation costs)],WARAYear2[Organization],Tabell19[[#This Row],[Organization]])+SUMIFS(WARAYear3[Capital investments (depreciation costs)],WARAYear3[Organization],Tabell19[[#This Row],[Organization]])</f>
        <v>0</v>
      </c>
      <c r="F95" s="69">
        <f>SUMIFS(WARAYear1[Operating expenses],WARAYear1[Organization],Tabell19[[#This Row],[Organization]])+SUMIFS(WARAYear2[Operating expenses],WARAYear2[Organization],Tabell19[[#This Row],[Organization]])+SUMIFS(WARAYear3[Operating expenses],WARAYear3[Organization],Tabell19[[#This Row],[Organization]])</f>
        <v>0</v>
      </c>
      <c r="G95" s="69">
        <f>SUM(Tabell19[[#This Row],[Personnel]:[Operating expenses]])</f>
        <v>0</v>
      </c>
      <c r="H95" s="69">
        <f>SUMIFS(WARAYear1[WASP funding],WARAYear1[Organization],Tabell19[[#This Row],[Organization]])+SUMIFS(WARAYear2[WASP funding],WARAYear2[Organization],Tabell19[[#This Row],[Organization]])+SUMIFS(WARAYear3[WASP funding],WARAYear3[Organization],Tabell19[[#This Row],[Organization]])</f>
        <v>0</v>
      </c>
      <c r="I95" s="69">
        <f>SUMIFS(WARAYear1[In-Kind funding],WARAYear1[Organization],Tabell19[[#This Row],[Organization]])+SUMIFS(WARAYear2[In-Kind funding],WARAYear2[Organization],Tabell19[[#This Row],[Organization]])+SUMIFS(WARAYear3[In-Kind funding],WARAYear3[Organization],Tabell19[[#This Row],[Organization]])</f>
        <v>0</v>
      </c>
      <c r="J95" s="70">
        <f>IFERROR(Tabell19[[#This Row],[In-Kind Funding]]/(Tabell19[[#This Row],[WASP Funding]]+Tabell19[[#This Row],[In-Kind Funding]]),0)</f>
        <v>0</v>
      </c>
    </row>
    <row r="96" spans="2:10" ht="15.75" customHeight="1" x14ac:dyDescent="0.25">
      <c r="B96" s="38" t="s">
        <v>15</v>
      </c>
      <c r="C96" s="65">
        <f>SUBTOTAL(109,Tabell19[Personnel])</f>
        <v>0</v>
      </c>
      <c r="D96" s="65">
        <f>SUBTOTAL(109,Tabell19[Events])</f>
        <v>0</v>
      </c>
      <c r="E96" s="65">
        <f>SUBTOTAL(109,Tabell19[Capital investments (depreciation costs)])</f>
        <v>0</v>
      </c>
      <c r="F96" s="65">
        <f>SUBTOTAL(109,Tabell19[Operating expenses])</f>
        <v>0</v>
      </c>
      <c r="G96" s="66">
        <f>SUBTOTAL(109,Tabell19[Total costs])</f>
        <v>0</v>
      </c>
      <c r="H96" s="66">
        <f>SUBTOTAL(109,Tabell19[WASP Funding])</f>
        <v>0</v>
      </c>
      <c r="I96" s="66">
        <f>SUBTOTAL(109,Tabell19[In-Kind Funding])</f>
        <v>0</v>
      </c>
      <c r="J96" s="68">
        <f>IFERROR(Tabell19[[#Totals],[In-Kind Funding]]/(Tabell19[[#Totals],[WASP Funding]]+Tabell19[[#Totals],[In-Kind Funding]]),0)</f>
        <v>0</v>
      </c>
    </row>
    <row r="97" spans="4:9" ht="20.100000000000001" customHeight="1" thickBot="1" x14ac:dyDescent="0.3">
      <c r="F97" s="50"/>
      <c r="G97" s="51" t="s">
        <v>58</v>
      </c>
      <c r="H97" s="94">
        <f>Tabell19[[#Totals],[WASP Funding]]*0.1</f>
        <v>0</v>
      </c>
      <c r="I97" s="49" t="s">
        <v>88</v>
      </c>
    </row>
    <row r="98" spans="4:9" ht="20.45" customHeight="1" thickBot="1" x14ac:dyDescent="0.35">
      <c r="D98" s="180" t="s">
        <v>100</v>
      </c>
      <c r="E98" s="181"/>
      <c r="F98" s="181"/>
      <c r="G98" s="181"/>
      <c r="H98" s="93">
        <f>Tabell19[[#Totals],[WASP Funding]]+H97</f>
        <v>0</v>
      </c>
      <c r="I98" s="13"/>
    </row>
    <row r="99" spans="4:9" ht="15.75" customHeight="1" x14ac:dyDescent="0.25"/>
    <row r="100" spans="4:9" ht="15.75" customHeight="1" x14ac:dyDescent="0.25"/>
    <row r="101" spans="4:9" ht="15.75" customHeight="1" x14ac:dyDescent="0.25"/>
    <row r="102" spans="4:9" ht="15.75" customHeight="1" x14ac:dyDescent="0.25"/>
    <row r="103" spans="4:9" ht="15.75" customHeight="1" x14ac:dyDescent="0.25"/>
    <row r="104" spans="4:9" ht="15.75" customHeight="1" x14ac:dyDescent="0.25"/>
    <row r="105" spans="4:9" ht="15.75" customHeight="1" x14ac:dyDescent="0.25"/>
    <row r="106" spans="4:9" ht="15.75" customHeight="1" x14ac:dyDescent="0.25"/>
    <row r="107" spans="4:9" ht="15.75" customHeight="1" x14ac:dyDescent="0.25"/>
    <row r="108" spans="4:9" ht="15.75" customHeight="1" x14ac:dyDescent="0.25"/>
    <row r="109" spans="4:9" ht="15.75" customHeight="1" x14ac:dyDescent="0.25"/>
    <row r="110" spans="4:9" ht="15.75" customHeight="1" x14ac:dyDescent="0.25"/>
    <row r="111" spans="4:9" ht="15.75" customHeight="1" x14ac:dyDescent="0.25"/>
    <row r="112" spans="4:9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  <row r="202" customFormat="1" ht="15.75" customHeight="1" x14ac:dyDescent="0.25"/>
    <row r="203" customFormat="1" ht="15.75" customHeight="1" x14ac:dyDescent="0.25"/>
    <row r="204" customFormat="1" ht="15.75" customHeight="1" x14ac:dyDescent="0.25"/>
    <row r="205" customFormat="1" ht="15.75" customHeight="1" x14ac:dyDescent="0.25"/>
    <row r="206" customFormat="1" ht="15.75" customHeight="1" x14ac:dyDescent="0.25"/>
    <row r="207" customFormat="1" ht="15.75" customHeight="1" x14ac:dyDescent="0.25"/>
    <row r="208" customFormat="1" ht="15.75" customHeight="1" x14ac:dyDescent="0.25"/>
    <row r="209" customFormat="1" ht="15.75" customHeight="1" x14ac:dyDescent="0.25"/>
    <row r="210" customFormat="1" ht="15.75" customHeight="1" x14ac:dyDescent="0.25"/>
    <row r="211" customFormat="1" ht="15.75" customHeight="1" x14ac:dyDescent="0.25"/>
    <row r="212" customFormat="1" ht="15.75" customHeight="1" x14ac:dyDescent="0.25"/>
    <row r="213" customFormat="1" ht="15.75" customHeight="1" x14ac:dyDescent="0.25"/>
    <row r="214" customFormat="1" ht="15.75" customHeight="1" x14ac:dyDescent="0.25"/>
    <row r="215" customFormat="1" ht="15.75" customHeight="1" x14ac:dyDescent="0.25"/>
    <row r="216" customFormat="1" ht="15.75" customHeight="1" x14ac:dyDescent="0.25"/>
    <row r="217" customFormat="1" ht="15.75" customHeight="1" x14ac:dyDescent="0.25"/>
    <row r="218" customFormat="1" ht="15.75" customHeight="1" x14ac:dyDescent="0.25"/>
    <row r="219" customFormat="1" ht="15.75" customHeight="1" x14ac:dyDescent="0.25"/>
    <row r="220" customFormat="1" ht="15.75" customHeight="1" x14ac:dyDescent="0.25"/>
    <row r="221" customFormat="1" ht="15.75" customHeight="1" x14ac:dyDescent="0.25"/>
    <row r="222" customFormat="1" ht="15.75" customHeight="1" x14ac:dyDescent="0.25"/>
    <row r="223" customFormat="1" ht="15.75" customHeight="1" x14ac:dyDescent="0.25"/>
    <row r="224" customFormat="1" ht="15.75" customHeight="1" x14ac:dyDescent="0.25"/>
    <row r="225" customFormat="1" ht="15.75" customHeight="1" x14ac:dyDescent="0.25"/>
    <row r="226" customFormat="1" ht="15.75" customHeight="1" x14ac:dyDescent="0.25"/>
    <row r="227" customFormat="1" ht="15.75" customHeight="1" x14ac:dyDescent="0.25"/>
    <row r="228" customFormat="1" ht="15.75" customHeight="1" x14ac:dyDescent="0.25"/>
    <row r="229" customFormat="1" ht="15.75" customHeight="1" x14ac:dyDescent="0.25"/>
    <row r="230" customFormat="1" ht="15.75" customHeight="1" x14ac:dyDescent="0.25"/>
    <row r="231" customFormat="1" ht="15.75" customHeight="1" x14ac:dyDescent="0.25"/>
    <row r="232" customFormat="1" ht="15.75" customHeight="1" x14ac:dyDescent="0.25"/>
    <row r="233" customFormat="1" ht="15.75" customHeight="1" x14ac:dyDescent="0.25"/>
    <row r="234" customFormat="1" ht="15.75" customHeight="1" x14ac:dyDescent="0.25"/>
    <row r="235" customFormat="1" ht="15.75" customHeight="1" x14ac:dyDescent="0.25"/>
    <row r="236" customFormat="1" ht="15.75" customHeight="1" x14ac:dyDescent="0.25"/>
    <row r="237" customFormat="1" ht="15.75" customHeight="1" x14ac:dyDescent="0.25"/>
    <row r="238" customFormat="1" ht="15.75" customHeight="1" x14ac:dyDescent="0.25"/>
    <row r="239" customFormat="1" ht="15.75" customHeight="1" x14ac:dyDescent="0.25"/>
    <row r="240" customFormat="1" ht="15.75" customHeight="1" x14ac:dyDescent="0.25"/>
    <row r="241" customFormat="1" ht="15.75" customHeight="1" x14ac:dyDescent="0.25"/>
    <row r="242" customFormat="1" ht="15.75" customHeight="1" x14ac:dyDescent="0.25"/>
    <row r="243" customFormat="1" ht="15.75" customHeight="1" x14ac:dyDescent="0.25"/>
    <row r="244" customFormat="1" ht="15.75" customHeight="1" x14ac:dyDescent="0.25"/>
    <row r="245" customFormat="1" ht="15.75" customHeight="1" x14ac:dyDescent="0.25"/>
    <row r="246" customFormat="1" ht="15.75" customHeight="1" x14ac:dyDescent="0.25"/>
    <row r="247" customFormat="1" ht="15.75" customHeight="1" x14ac:dyDescent="0.25"/>
    <row r="248" customFormat="1" ht="15.75" customHeight="1" x14ac:dyDescent="0.25"/>
    <row r="249" customFormat="1" ht="15.75" customHeight="1" x14ac:dyDescent="0.25"/>
    <row r="250" customFormat="1" ht="15.75" customHeight="1" x14ac:dyDescent="0.25"/>
    <row r="251" customFormat="1" ht="15.75" customHeight="1" x14ac:dyDescent="0.25"/>
    <row r="252" customFormat="1" ht="15.75" customHeight="1" x14ac:dyDescent="0.25"/>
    <row r="253" customFormat="1" ht="15.75" customHeight="1" x14ac:dyDescent="0.25"/>
    <row r="254" customFormat="1" ht="15.75" customHeight="1" x14ac:dyDescent="0.25"/>
    <row r="255" customFormat="1" ht="15.75" customHeight="1" x14ac:dyDescent="0.25"/>
    <row r="256" customFormat="1" ht="15.75" customHeight="1" x14ac:dyDescent="0.25"/>
    <row r="257" customFormat="1" ht="15.75" customHeight="1" x14ac:dyDescent="0.25"/>
    <row r="258" customFormat="1" ht="15.75" customHeight="1" x14ac:dyDescent="0.25"/>
    <row r="259" customFormat="1" ht="15.75" customHeight="1" x14ac:dyDescent="0.25"/>
    <row r="260" customFormat="1" ht="15.75" customHeight="1" x14ac:dyDescent="0.25"/>
    <row r="261" customFormat="1" ht="15.75" customHeight="1" x14ac:dyDescent="0.25"/>
    <row r="262" customFormat="1" ht="15.75" customHeight="1" x14ac:dyDescent="0.25"/>
    <row r="263" customFormat="1" ht="15.75" customHeight="1" x14ac:dyDescent="0.25"/>
    <row r="264" customFormat="1" ht="15.75" customHeight="1" x14ac:dyDescent="0.25"/>
    <row r="265" customFormat="1" ht="15.75" customHeight="1" x14ac:dyDescent="0.25"/>
    <row r="266" customFormat="1" ht="15.75" customHeight="1" x14ac:dyDescent="0.25"/>
    <row r="267" customFormat="1" ht="15.75" customHeight="1" x14ac:dyDescent="0.25"/>
    <row r="268" customFormat="1" ht="15.75" customHeight="1" x14ac:dyDescent="0.25"/>
    <row r="269" customFormat="1" ht="15.75" customHeight="1" x14ac:dyDescent="0.25"/>
    <row r="270" customFormat="1" ht="15.75" customHeight="1" x14ac:dyDescent="0.25"/>
    <row r="271" customFormat="1" ht="15.75" customHeight="1" x14ac:dyDescent="0.25"/>
    <row r="272" customFormat="1" ht="15.75" customHeight="1" x14ac:dyDescent="0.25"/>
    <row r="273" customFormat="1" ht="15.75" customHeight="1" x14ac:dyDescent="0.25"/>
    <row r="274" customFormat="1" ht="15.75" customHeight="1" x14ac:dyDescent="0.25"/>
    <row r="275" customFormat="1" ht="15.75" customHeight="1" x14ac:dyDescent="0.25"/>
    <row r="276" customFormat="1" ht="15.75" customHeight="1" x14ac:dyDescent="0.25"/>
    <row r="277" customFormat="1" ht="15.75" customHeight="1" x14ac:dyDescent="0.25"/>
    <row r="278" customFormat="1" ht="15.75" customHeight="1" x14ac:dyDescent="0.25"/>
    <row r="279" customFormat="1" ht="15.75" customHeight="1" x14ac:dyDescent="0.25"/>
    <row r="280" customFormat="1" ht="15.75" customHeight="1" x14ac:dyDescent="0.25"/>
    <row r="281" customFormat="1" ht="15.75" customHeight="1" x14ac:dyDescent="0.25"/>
    <row r="282" customFormat="1" ht="15.75" customHeight="1" x14ac:dyDescent="0.25"/>
    <row r="283" customFormat="1" ht="15.75" customHeight="1" x14ac:dyDescent="0.25"/>
    <row r="284" customFormat="1" ht="15.75" customHeight="1" x14ac:dyDescent="0.25"/>
    <row r="285" customFormat="1" ht="15.75" customHeight="1" x14ac:dyDescent="0.25"/>
    <row r="286" customFormat="1" ht="15.75" customHeight="1" x14ac:dyDescent="0.25"/>
    <row r="287" customFormat="1" ht="15.75" customHeight="1" x14ac:dyDescent="0.25"/>
    <row r="288" customFormat="1" ht="15.75" customHeight="1" x14ac:dyDescent="0.25"/>
    <row r="289" customFormat="1" ht="15.75" customHeight="1" x14ac:dyDescent="0.25"/>
    <row r="290" customFormat="1" ht="15.75" customHeight="1" x14ac:dyDescent="0.25"/>
    <row r="291" customFormat="1" ht="15.75" customHeight="1" x14ac:dyDescent="0.25"/>
    <row r="292" customFormat="1" ht="15.75" customHeight="1" x14ac:dyDescent="0.25"/>
    <row r="293" customFormat="1" ht="15.75" customHeight="1" x14ac:dyDescent="0.25"/>
    <row r="294" customFormat="1" ht="15.75" customHeight="1" x14ac:dyDescent="0.25"/>
    <row r="295" customFormat="1" ht="15.75" customHeight="1" x14ac:dyDescent="0.25"/>
    <row r="296" customFormat="1" ht="15.75" customHeight="1" x14ac:dyDescent="0.25"/>
    <row r="297" customFormat="1" ht="15.75" customHeight="1" x14ac:dyDescent="0.25"/>
    <row r="298" customFormat="1" ht="15.75" customHeight="1" x14ac:dyDescent="0.25"/>
    <row r="299" customFormat="1" ht="15.75" customHeight="1" x14ac:dyDescent="0.25"/>
    <row r="300" customFormat="1" ht="15.75" customHeight="1" x14ac:dyDescent="0.25"/>
    <row r="301" customFormat="1" ht="15.75" customHeight="1" x14ac:dyDescent="0.25"/>
    <row r="302" customFormat="1" ht="15.75" customHeight="1" x14ac:dyDescent="0.25"/>
    <row r="303" customFormat="1" ht="15.75" customHeight="1" x14ac:dyDescent="0.25"/>
    <row r="304" customFormat="1" ht="15.75" customHeight="1" x14ac:dyDescent="0.25"/>
    <row r="305" customFormat="1" ht="15.75" customHeight="1" x14ac:dyDescent="0.25"/>
    <row r="306" customFormat="1" ht="15.75" customHeight="1" x14ac:dyDescent="0.25"/>
    <row r="307" customFormat="1" ht="15.75" customHeight="1" x14ac:dyDescent="0.25"/>
    <row r="308" customFormat="1" ht="15.75" customHeight="1" x14ac:dyDescent="0.25"/>
    <row r="309" customFormat="1" ht="15.75" customHeight="1" x14ac:dyDescent="0.25"/>
    <row r="310" customFormat="1" ht="15.75" customHeight="1" x14ac:dyDescent="0.25"/>
    <row r="311" customFormat="1" ht="15.75" customHeight="1" x14ac:dyDescent="0.25"/>
    <row r="312" customFormat="1" ht="15.75" customHeight="1" x14ac:dyDescent="0.25"/>
    <row r="313" customFormat="1" ht="15.75" customHeight="1" x14ac:dyDescent="0.25"/>
    <row r="314" customFormat="1" ht="15.75" customHeight="1" x14ac:dyDescent="0.25"/>
    <row r="315" customFormat="1" ht="15.75" customHeight="1" x14ac:dyDescent="0.25"/>
    <row r="316" customFormat="1" ht="15.75" customHeight="1" x14ac:dyDescent="0.25"/>
    <row r="317" customFormat="1" ht="15.75" customHeight="1" x14ac:dyDescent="0.25"/>
    <row r="318" customFormat="1" ht="15.75" customHeight="1" x14ac:dyDescent="0.25"/>
    <row r="319" customFormat="1" ht="15.75" customHeight="1" x14ac:dyDescent="0.25"/>
    <row r="320" customFormat="1" ht="15.75" customHeight="1" x14ac:dyDescent="0.25"/>
    <row r="321" customFormat="1" ht="15.75" customHeight="1" x14ac:dyDescent="0.25"/>
    <row r="322" customFormat="1" ht="15.75" customHeight="1" x14ac:dyDescent="0.25"/>
    <row r="323" customFormat="1" ht="15.75" customHeight="1" x14ac:dyDescent="0.25"/>
    <row r="324" customFormat="1" ht="15.75" customHeight="1" x14ac:dyDescent="0.25"/>
    <row r="325" customFormat="1" ht="15.75" customHeight="1" x14ac:dyDescent="0.25"/>
    <row r="326" customFormat="1" ht="15.75" customHeight="1" x14ac:dyDescent="0.25"/>
    <row r="327" customFormat="1" ht="15.75" customHeight="1" x14ac:dyDescent="0.25"/>
    <row r="328" customFormat="1" ht="15.75" customHeight="1" x14ac:dyDescent="0.25"/>
    <row r="329" customFormat="1" ht="15.75" customHeight="1" x14ac:dyDescent="0.25"/>
    <row r="330" customFormat="1" ht="15.75" customHeight="1" x14ac:dyDescent="0.25"/>
    <row r="331" customFormat="1" ht="15.75" customHeight="1" x14ac:dyDescent="0.25"/>
    <row r="332" customFormat="1" ht="15.75" customHeight="1" x14ac:dyDescent="0.25"/>
    <row r="333" customFormat="1" ht="15.75" customHeight="1" x14ac:dyDescent="0.25"/>
    <row r="334" customFormat="1" ht="15.75" customHeight="1" x14ac:dyDescent="0.25"/>
    <row r="335" customFormat="1" ht="15.75" customHeight="1" x14ac:dyDescent="0.25"/>
    <row r="336" customFormat="1" ht="15.75" customHeight="1" x14ac:dyDescent="0.25"/>
    <row r="337" customFormat="1" ht="15.75" customHeight="1" x14ac:dyDescent="0.25"/>
    <row r="338" customFormat="1" ht="15.75" customHeight="1" x14ac:dyDescent="0.25"/>
    <row r="339" customFormat="1" ht="15.75" customHeight="1" x14ac:dyDescent="0.25"/>
    <row r="340" customFormat="1" ht="15.75" customHeight="1" x14ac:dyDescent="0.25"/>
    <row r="341" customFormat="1" ht="15.75" customHeight="1" x14ac:dyDescent="0.25"/>
    <row r="342" customFormat="1" ht="15.75" customHeight="1" x14ac:dyDescent="0.25"/>
    <row r="343" customFormat="1" ht="15.75" customHeight="1" x14ac:dyDescent="0.25"/>
    <row r="344" customFormat="1" ht="15.75" customHeight="1" x14ac:dyDescent="0.25"/>
    <row r="345" customFormat="1" ht="15.75" customHeight="1" x14ac:dyDescent="0.25"/>
    <row r="346" customFormat="1" ht="15.75" customHeight="1" x14ac:dyDescent="0.25"/>
    <row r="347" customFormat="1" ht="15.75" customHeight="1" x14ac:dyDescent="0.25"/>
    <row r="348" customFormat="1" ht="15.75" customHeight="1" x14ac:dyDescent="0.25"/>
    <row r="349" customFormat="1" ht="15.75" customHeight="1" x14ac:dyDescent="0.25"/>
    <row r="350" customFormat="1" ht="15.75" customHeight="1" x14ac:dyDescent="0.25"/>
    <row r="351" customFormat="1" ht="15.75" customHeight="1" x14ac:dyDescent="0.25"/>
    <row r="352" customFormat="1" ht="15.75" customHeight="1" x14ac:dyDescent="0.25"/>
    <row r="353" customFormat="1" ht="15.75" customHeight="1" x14ac:dyDescent="0.25"/>
    <row r="354" customFormat="1" ht="15.75" customHeight="1" x14ac:dyDescent="0.25"/>
    <row r="355" customFormat="1" ht="15.75" customHeight="1" x14ac:dyDescent="0.25"/>
    <row r="356" customFormat="1" ht="15.75" customHeight="1" x14ac:dyDescent="0.25"/>
    <row r="357" customFormat="1" ht="15.75" customHeight="1" x14ac:dyDescent="0.25"/>
    <row r="358" customFormat="1" ht="15.75" customHeight="1" x14ac:dyDescent="0.25"/>
    <row r="359" customFormat="1" ht="15.75" customHeight="1" x14ac:dyDescent="0.25"/>
    <row r="360" customFormat="1" ht="15.75" customHeight="1" x14ac:dyDescent="0.25"/>
    <row r="361" customFormat="1" ht="15.75" customHeight="1" x14ac:dyDescent="0.25"/>
    <row r="362" customFormat="1" ht="15.75" customHeight="1" x14ac:dyDescent="0.25"/>
    <row r="363" customFormat="1" ht="15.75" customHeight="1" x14ac:dyDescent="0.25"/>
    <row r="364" customFormat="1" ht="15.75" customHeight="1" x14ac:dyDescent="0.25"/>
    <row r="365" customFormat="1" ht="15.75" customHeight="1" x14ac:dyDescent="0.25"/>
    <row r="366" customFormat="1" ht="15.75" customHeight="1" x14ac:dyDescent="0.25"/>
    <row r="367" customFormat="1" ht="15.75" customHeight="1" x14ac:dyDescent="0.25"/>
    <row r="368" customFormat="1" ht="15.75" customHeight="1" x14ac:dyDescent="0.25"/>
    <row r="369" customFormat="1" ht="15.75" customHeight="1" x14ac:dyDescent="0.25"/>
    <row r="370" customFormat="1" ht="15.75" customHeight="1" x14ac:dyDescent="0.25"/>
    <row r="371" customFormat="1" ht="15.75" customHeight="1" x14ac:dyDescent="0.25"/>
    <row r="372" customFormat="1" ht="15.75" customHeight="1" x14ac:dyDescent="0.25"/>
    <row r="373" customFormat="1" ht="15.75" customHeight="1" x14ac:dyDescent="0.25"/>
    <row r="374" customFormat="1" ht="15.75" customHeight="1" x14ac:dyDescent="0.25"/>
    <row r="375" customFormat="1" ht="15.75" customHeight="1" x14ac:dyDescent="0.25"/>
    <row r="376" customFormat="1" ht="15.75" customHeight="1" x14ac:dyDescent="0.25"/>
    <row r="377" customFormat="1" ht="15.75" customHeight="1" x14ac:dyDescent="0.25"/>
    <row r="378" customFormat="1" ht="15.75" customHeight="1" x14ac:dyDescent="0.25"/>
    <row r="379" customFormat="1" ht="15.75" customHeight="1" x14ac:dyDescent="0.25"/>
    <row r="380" customFormat="1" ht="15.75" customHeight="1" x14ac:dyDescent="0.25"/>
    <row r="381" customFormat="1" ht="15.75" customHeight="1" x14ac:dyDescent="0.25"/>
    <row r="382" customFormat="1" ht="15.75" customHeight="1" x14ac:dyDescent="0.25"/>
    <row r="383" customFormat="1" ht="15.75" customHeight="1" x14ac:dyDescent="0.25"/>
    <row r="384" customFormat="1" ht="15.75" customHeight="1" x14ac:dyDescent="0.25"/>
    <row r="385" customFormat="1" ht="15.75" customHeight="1" x14ac:dyDescent="0.25"/>
    <row r="386" customFormat="1" ht="15.75" customHeight="1" x14ac:dyDescent="0.25"/>
    <row r="387" customFormat="1" ht="15.75" customHeight="1" x14ac:dyDescent="0.25"/>
    <row r="388" customFormat="1" ht="15.75" customHeight="1" x14ac:dyDescent="0.25"/>
    <row r="389" customFormat="1" ht="15.75" customHeight="1" x14ac:dyDescent="0.25"/>
    <row r="390" customFormat="1" ht="15.75" customHeight="1" x14ac:dyDescent="0.25"/>
    <row r="391" customFormat="1" ht="15.75" customHeight="1" x14ac:dyDescent="0.25"/>
    <row r="392" customFormat="1" ht="15.75" customHeight="1" x14ac:dyDescent="0.25"/>
    <row r="393" customFormat="1" ht="15.75" customHeight="1" x14ac:dyDescent="0.25"/>
    <row r="394" customFormat="1" ht="15.75" customHeight="1" x14ac:dyDescent="0.25"/>
    <row r="395" customFormat="1" ht="15.75" customHeight="1" x14ac:dyDescent="0.25"/>
    <row r="396" customFormat="1" ht="15.75" customHeight="1" x14ac:dyDescent="0.25"/>
    <row r="397" customFormat="1" ht="15.75" customHeight="1" x14ac:dyDescent="0.25"/>
    <row r="398" customFormat="1" ht="15.75" customHeight="1" x14ac:dyDescent="0.25"/>
    <row r="399" customFormat="1" ht="15.75" customHeight="1" x14ac:dyDescent="0.25"/>
    <row r="400" customFormat="1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</sheetData>
  <sheetProtection algorithmName="SHA-512" hashValue="4FbxegyMIFDT2DKNPIljh7aIaKNM84Al8dUgutuvnxH86da5bceTFKU4oqtS4IFEI8uYS/Xcv0VSCmKGF+T0OA==" saltValue="61eKIAqEOXk7ppEO9GZpLg==" spinCount="100000" sheet="1" objects="1" scenarios="1" selectLockedCells="1" autoFilter="0"/>
  <mergeCells count="4">
    <mergeCell ref="D48:G48"/>
    <mergeCell ref="D25:G25"/>
    <mergeCell ref="D71:G71"/>
    <mergeCell ref="D98:G98"/>
  </mergeCells>
  <phoneticPr fontId="26" type="noConversion"/>
  <conditionalFormatting sqref="H1">
    <cfRule type="expression" dxfId="12" priority="4">
      <formula>$H$1&gt;0</formula>
    </cfRule>
  </conditionalFormatting>
  <conditionalFormatting sqref="I3:I22">
    <cfRule type="expression" dxfId="11" priority="1">
      <formula>AND(N3="Publicly funded actor", I3&gt;20%)</formula>
    </cfRule>
    <cfRule type="expression" dxfId="10" priority="17">
      <formula>AND(N3="Company", I3&gt;75%)</formula>
    </cfRule>
    <cfRule type="expression" dxfId="9" priority="18">
      <formula>AND(N3="University",I3&gt;30%)</formula>
    </cfRule>
  </conditionalFormatting>
  <conditionalFormatting sqref="I30:I45">
    <cfRule type="expression" dxfId="8" priority="20">
      <formula>AND(N30="Company", I30&gt;75%)</formula>
    </cfRule>
    <cfRule type="expression" dxfId="7" priority="21">
      <formula>AND(N30="University",I30&gt;30%)</formula>
    </cfRule>
  </conditionalFormatting>
  <conditionalFormatting sqref="I53:I68">
    <cfRule type="expression" dxfId="6" priority="22">
      <formula>AND(N53="Company", I53&gt;75%)</formula>
    </cfRule>
    <cfRule type="expression" dxfId="5" priority="23">
      <formula>AND(N53="University",I53&gt;30%)</formula>
    </cfRule>
  </conditionalFormatting>
  <conditionalFormatting sqref="L3:L22">
    <cfRule type="expression" dxfId="4" priority="19">
      <formula>AND(N3="Company", OR(L3&lt;0.1, L3&gt;0.75))</formula>
    </cfRule>
  </conditionalFormatting>
  <conditionalFormatting sqref="L30:L45">
    <cfRule type="expression" dxfId="3" priority="2">
      <formula>AND(Q30="Publicly funded actor", L30&gt;20%)</formula>
    </cfRule>
    <cfRule type="expression" dxfId="2" priority="14">
      <formula>AND(N30="Company", OR(L30&lt;0.1, L30&gt;0.75))</formula>
    </cfRule>
  </conditionalFormatting>
  <conditionalFormatting sqref="L53:L68">
    <cfRule type="expression" dxfId="1" priority="3">
      <formula>AND(Q53="Publicly funded actor", L53&gt;20%)</formula>
    </cfRule>
    <cfRule type="expression" dxfId="0" priority="9">
      <formula>AND(N53="Company", OR(L53&lt;0.1, L53&gt;0.75))</formula>
    </cfRule>
  </conditionalFormatting>
  <dataValidations count="1">
    <dataValidation allowBlank="1" showInputMessage="1" showErrorMessage="1" promptTitle="Fyll i" sqref="C30:F45" xr:uid="{66EABDA4-73D7-4821-A71E-BA4BBB4249A2}"/>
  </dataValidations>
  <pageMargins left="0.7" right="0.7" top="0.75" bottom="0.75" header="0" footer="0"/>
  <pageSetup paperSize="9" orientation="portrait"/>
  <headerFooter>
    <oddHeader>&amp;R000000 Begränsad delning#_x000D_</oddHead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3BA80A-B430-4EEB-9CB8-46F287C9C147}">
          <x14:formula1>
            <xm:f>'DATA (DÖLJ)'!$E$2:$E$9</xm:f>
          </x14:formula1>
          <xm:sqref>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F502-2B88-4A83-9B01-CA969FB3801A}">
  <sheetPr>
    <tabColor rgb="FFFF0000"/>
  </sheetPr>
  <dimension ref="A1:N52"/>
  <sheetViews>
    <sheetView zoomScaleNormal="100" workbookViewId="0">
      <selection activeCell="E15" sqref="E15"/>
    </sheetView>
  </sheetViews>
  <sheetFormatPr defaultRowHeight="15" x14ac:dyDescent="0.25"/>
  <cols>
    <col min="1" max="1" width="38" bestFit="1" customWidth="1"/>
    <col min="2" max="2" width="37.85546875" customWidth="1"/>
    <col min="3" max="3" width="36.85546875" customWidth="1"/>
    <col min="4" max="4" width="13.140625" customWidth="1"/>
    <col min="5" max="5" width="15" customWidth="1"/>
    <col min="6" max="6" width="9.140625" customWidth="1"/>
    <col min="7" max="7" width="10.42578125" customWidth="1"/>
    <col min="8" max="11" width="10.28515625" customWidth="1"/>
  </cols>
  <sheetData>
    <row r="1" spans="1:14" x14ac:dyDescent="0.25">
      <c r="A1" s="8" t="s">
        <v>31</v>
      </c>
      <c r="B1" s="8" t="s">
        <v>20</v>
      </c>
      <c r="C1" s="8" t="s">
        <v>1</v>
      </c>
      <c r="E1" s="8" t="s">
        <v>138</v>
      </c>
    </row>
    <row r="2" spans="1:14" x14ac:dyDescent="0.25">
      <c r="A2" s="27" t="s">
        <v>21</v>
      </c>
      <c r="B2" s="3" t="s">
        <v>103</v>
      </c>
      <c r="C2" s="27" t="s">
        <v>32</v>
      </c>
      <c r="E2" s="172" t="s">
        <v>139</v>
      </c>
    </row>
    <row r="3" spans="1:14" x14ac:dyDescent="0.25">
      <c r="A3" s="4" t="s">
        <v>22</v>
      </c>
      <c r="B3" s="72" t="s">
        <v>22</v>
      </c>
      <c r="C3" s="4" t="s">
        <v>22</v>
      </c>
      <c r="E3">
        <v>2026</v>
      </c>
    </row>
    <row r="4" spans="1:14" x14ac:dyDescent="0.25">
      <c r="A4" s="10" t="s">
        <v>27</v>
      </c>
      <c r="B4" s="172" t="s">
        <v>134</v>
      </c>
      <c r="C4" s="4" t="s">
        <v>18</v>
      </c>
      <c r="E4">
        <v>2027</v>
      </c>
      <c r="F4" s="1"/>
      <c r="G4" s="1"/>
      <c r="H4" s="1"/>
      <c r="I4" s="1"/>
      <c r="J4" s="1"/>
      <c r="K4" s="1"/>
      <c r="L4" s="1"/>
      <c r="N4" s="1"/>
    </row>
    <row r="5" spans="1:14" x14ac:dyDescent="0.25">
      <c r="A5" s="4" t="s">
        <v>23</v>
      </c>
      <c r="B5" s="72" t="s">
        <v>105</v>
      </c>
      <c r="C5" s="4" t="s">
        <v>19</v>
      </c>
      <c r="E5">
        <v>2028</v>
      </c>
    </row>
    <row r="6" spans="1:14" x14ac:dyDescent="0.25">
      <c r="A6" s="4" t="s">
        <v>25</v>
      </c>
      <c r="E6">
        <v>2029</v>
      </c>
    </row>
    <row r="7" spans="1:14" x14ac:dyDescent="0.25">
      <c r="A7" s="4" t="s">
        <v>24</v>
      </c>
      <c r="B7" s="172" t="s">
        <v>137</v>
      </c>
      <c r="C7" s="27" t="s">
        <v>33</v>
      </c>
      <c r="E7">
        <v>2030</v>
      </c>
    </row>
    <row r="8" spans="1:14" x14ac:dyDescent="0.25">
      <c r="A8" s="4" t="s">
        <v>26</v>
      </c>
      <c r="B8" s="88" t="s">
        <v>22</v>
      </c>
      <c r="C8" s="4" t="s">
        <v>22</v>
      </c>
      <c r="E8">
        <v>2031</v>
      </c>
    </row>
    <row r="9" spans="1:14" x14ac:dyDescent="0.25">
      <c r="A9" s="4"/>
      <c r="B9" s="88" t="s">
        <v>108</v>
      </c>
      <c r="C9" s="88" t="s">
        <v>115</v>
      </c>
      <c r="E9">
        <v>2032</v>
      </c>
    </row>
    <row r="10" spans="1:14" x14ac:dyDescent="0.25">
      <c r="A10" s="48" t="s">
        <v>92</v>
      </c>
      <c r="B10" s="172" t="s">
        <v>30</v>
      </c>
      <c r="C10" s="4" t="s">
        <v>35</v>
      </c>
    </row>
    <row r="11" spans="1:14" x14ac:dyDescent="0.25">
      <c r="A11" s="48" t="s">
        <v>22</v>
      </c>
      <c r="B11" s="4" t="s">
        <v>7</v>
      </c>
      <c r="C11" s="88" t="s">
        <v>110</v>
      </c>
    </row>
    <row r="12" spans="1:14" x14ac:dyDescent="0.25">
      <c r="A12" s="48" t="s">
        <v>91</v>
      </c>
      <c r="B12" s="88" t="s">
        <v>107</v>
      </c>
      <c r="C12" s="88" t="s">
        <v>36</v>
      </c>
    </row>
    <row r="13" spans="1:14" x14ac:dyDescent="0.25">
      <c r="A13" s="48" t="s">
        <v>90</v>
      </c>
      <c r="B13" s="4"/>
      <c r="C13" s="91" t="s">
        <v>11</v>
      </c>
    </row>
    <row r="14" spans="1:14" x14ac:dyDescent="0.25">
      <c r="A14" s="172" t="s">
        <v>136</v>
      </c>
      <c r="B14" s="72" t="s">
        <v>104</v>
      </c>
      <c r="C14" s="88" t="s">
        <v>37</v>
      </c>
    </row>
    <row r="15" spans="1:14" x14ac:dyDescent="0.25">
      <c r="A15" s="48"/>
      <c r="B15" s="147" t="s">
        <v>22</v>
      </c>
      <c r="C15" s="88" t="s">
        <v>117</v>
      </c>
    </row>
    <row r="16" spans="1:14" x14ac:dyDescent="0.25">
      <c r="A16" s="4"/>
      <c r="B16" s="83" t="s">
        <v>29</v>
      </c>
      <c r="C16" s="88" t="s">
        <v>34</v>
      </c>
    </row>
    <row r="17" spans="1:7" x14ac:dyDescent="0.25">
      <c r="A17" s="24" t="s">
        <v>47</v>
      </c>
      <c r="B17" s="147" t="s">
        <v>127</v>
      </c>
      <c r="C17" s="88" t="s">
        <v>109</v>
      </c>
    </row>
    <row r="18" spans="1:7" x14ac:dyDescent="0.25">
      <c r="A18" s="24" t="s">
        <v>55</v>
      </c>
      <c r="B18" s="4"/>
      <c r="C18" s="5"/>
    </row>
    <row r="19" spans="1:7" x14ac:dyDescent="0.25">
      <c r="A19" s="24" t="s">
        <v>48</v>
      </c>
      <c r="B19" s="88" t="s">
        <v>22</v>
      </c>
    </row>
    <row r="20" spans="1:7" x14ac:dyDescent="0.25">
      <c r="A20" s="172" t="s">
        <v>133</v>
      </c>
      <c r="B20" s="88" t="s">
        <v>116</v>
      </c>
      <c r="C20" s="27" t="s">
        <v>60</v>
      </c>
    </row>
    <row r="21" spans="1:7" x14ac:dyDescent="0.25">
      <c r="A21" s="24" t="s">
        <v>49</v>
      </c>
      <c r="C21" s="27" t="s">
        <v>22</v>
      </c>
      <c r="F21" s="3"/>
      <c r="G21" s="3"/>
    </row>
    <row r="22" spans="1:7" x14ac:dyDescent="0.25">
      <c r="A22" s="24" t="s">
        <v>50</v>
      </c>
      <c r="C22" s="27" t="s">
        <v>59</v>
      </c>
      <c r="F22" s="10"/>
    </row>
    <row r="23" spans="1:7" x14ac:dyDescent="0.25">
      <c r="A23" s="24" t="s">
        <v>51</v>
      </c>
      <c r="C23" s="27" t="s">
        <v>61</v>
      </c>
      <c r="F23" s="10"/>
    </row>
    <row r="24" spans="1:7" x14ac:dyDescent="0.25">
      <c r="A24" s="24" t="s">
        <v>52</v>
      </c>
      <c r="C24" s="27" t="s">
        <v>62</v>
      </c>
      <c r="F24" s="10"/>
    </row>
    <row r="25" spans="1:7" x14ac:dyDescent="0.25">
      <c r="A25" s="24" t="s">
        <v>53</v>
      </c>
      <c r="C25" s="27" t="s">
        <v>63</v>
      </c>
    </row>
    <row r="26" spans="1:7" x14ac:dyDescent="0.25">
      <c r="A26" s="24" t="s">
        <v>54</v>
      </c>
      <c r="C26" s="27" t="s">
        <v>64</v>
      </c>
    </row>
    <row r="27" spans="1:7" x14ac:dyDescent="0.25">
      <c r="C27" s="27" t="s">
        <v>65</v>
      </c>
    </row>
    <row r="28" spans="1:7" x14ac:dyDescent="0.25">
      <c r="C28" s="27" t="s">
        <v>66</v>
      </c>
    </row>
    <row r="29" spans="1:7" x14ac:dyDescent="0.25">
      <c r="C29" s="27" t="s">
        <v>67</v>
      </c>
    </row>
    <row r="30" spans="1:7" x14ac:dyDescent="0.25">
      <c r="A30" s="4"/>
      <c r="C30" s="27" t="s">
        <v>68</v>
      </c>
    </row>
    <row r="31" spans="1:7" x14ac:dyDescent="0.25">
      <c r="A31" s="3"/>
      <c r="C31" s="27" t="s">
        <v>69</v>
      </c>
    </row>
    <row r="32" spans="1:7" x14ac:dyDescent="0.25">
      <c r="A32" s="4"/>
      <c r="C32" s="27" t="s">
        <v>70</v>
      </c>
    </row>
    <row r="33" spans="1:3" x14ac:dyDescent="0.25">
      <c r="A33" s="4"/>
      <c r="C33" s="27" t="s">
        <v>71</v>
      </c>
    </row>
    <row r="34" spans="1:3" x14ac:dyDescent="0.25">
      <c r="A34" s="4"/>
      <c r="C34" s="27"/>
    </row>
    <row r="52" spans="3:3" x14ac:dyDescent="0.25">
      <c r="C52" s="4"/>
    </row>
  </sheetData>
  <sheetProtection algorithmName="SHA-512" hashValue="DxQJgHcR4Qf4CUo4w9d+ERaPo8YAIrImkgRDrkUq46HQ6DIaBd+0Flrn5kqH6mD1B7T7qCFv0NiYR8+0E8glzg==" saltValue="+XHsqyz/nQd8be9KqB9mjA==" spinCount="100000" sheet="1" objects="1" scenarios="1" selectLockedCells="1" autoFilter="0"/>
  <phoneticPr fontId="26" type="noConversion"/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62f87-1fbe-46e3-8000-686f21967264">
      <Terms xmlns="http://schemas.microsoft.com/office/infopath/2007/PartnerControls"/>
    </lcf76f155ced4ddcb4097134ff3c332f>
    <TaxCatchAll xmlns="2174ca1c-e6a1-47cb-a001-1100258be3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B17F149A9524E91720060537F453E" ma:contentTypeVersion="18" ma:contentTypeDescription="Skapa ett nytt dokument." ma:contentTypeScope="" ma:versionID="48b7dd9e0787dc7c2a03b94e3e5c92a3">
  <xsd:schema xmlns:xsd="http://www.w3.org/2001/XMLSchema" xmlns:xs="http://www.w3.org/2001/XMLSchema" xmlns:p="http://schemas.microsoft.com/office/2006/metadata/properties" xmlns:ns2="b1b62f87-1fbe-46e3-8000-686f21967264" xmlns:ns3="2174ca1c-e6a1-47cb-a001-1100258be397" targetNamespace="http://schemas.microsoft.com/office/2006/metadata/properties" ma:root="true" ma:fieldsID="2adf3b87d87b84b9b364fea8bb9fab74" ns2:_="" ns3:_="">
    <xsd:import namespace="b1b62f87-1fbe-46e3-8000-686f21967264"/>
    <xsd:import namespace="2174ca1c-e6a1-47cb-a001-1100258be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62f87-1fbe-46e3-8000-686f21967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efd87c23-3b26-4c21-8b68-2b72671138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4ca1c-e6a1-47cb-a001-1100258be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af4927-8050-4a0d-822c-a9645bd440bd}" ma:internalName="TaxCatchAll" ma:showField="CatchAllData" ma:web="2174ca1c-e6a1-47cb-a001-1100258be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2 0 3 8 b b b 3 - 8 a d f - 4 b 4 1 - 8 8 f 0 - 8 9 f 9 7 6 3 d 0 9 a a "   x m l n s = " h t t p : / / s c h e m a s . m i c r o s o f t . c o m / D a t a M a s h u p " > A A A A A G U E A A B Q S w M E F A A C A A g A i X D T W u 4 v n K m k A A A A 9 g A A A B I A H A B D b 2 5 m a W c v U G F j a 2 F n Z S 5 4 b W w g o h g A K K A U A A A A A A A A A A A A A A A A A A A A A A A A A A A A h Y 9 N D o I w G E S v Q r q n P 2 D U k I + y c C u J C d G 4 b W q F R i i G F s v d X H g k r y B G U X c u 5 8 1 b z N y v N 8 i G p g 4 u q r O 6 N S l i m K J A G d k e t C l T 1 L t j u E Q Z h 4 2 Q J 1 G q Y J S N T Q Z 7 S F H l 3 D k h x H u P f Y z b r i Q R p Y z s 8 3 U h K 9 U I 9 J H 1 f z n U x j p h p E I c d q 8 x P M J s F m O 2 m G M K Z I K Q a / M V o n H v s / 2 B s O p r 1 3 e K K x N u C y B T B P L + w B 9 Q S w M E F A A C A A g A i X D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l w 0 1 p t e L G + X w E A A A U D A A A T A B w A R m 9 y b X V s Y X M v U 2 V j d G l v b j E u b S C i G A A o o B Q A A A A A A A A A A A A A A A A A A A A A A A A A A A B 9 k E t u w j A U R e e R s o c n V 5 W S K k J E H S I G F L W T f q i A i g F i Y M g j W D g 2 c g y F R p l 1 K a y h G 8 j G c J q 2 S V o a D 2 z J n 3 O u b 4 w L z a S A U b H 6 H d u y r X h F F Q Y w U C E V 7 I 3 m B z F 0 g a O 2 L T D j P j t y T s 3 O 7 X 6 B v N X f K o V C T 6 R a z 6 V c O 2 4 y f a I R d k k N Q G b p t C + F N j d n X s G 5 I N m 7 C B Q N Q B 8 2 x P D G d M 6 x N V Z U x E u p o r 7 k 2 0 i M D x u M n c L p J Q k x E G H S m o C y x v d y C o L G v U 4 9 S E j + r r a Z u j / e O 8 a 1 Q m N G y C d V y k f I D X w o X 2 O n H s 8 D p I s V O N O c O z P 3 y Y t g O 1 Q x 0 w f i l u g b q b S m o a C w / o x f h Q 8 x k j s s v p X z / 8 T w v m J X o g 6 i I P v Y 6 P M 4 Y X o u c W f U z Y V V v 1 C t 5 y E 7 h i F o x j l g i K I 0 9 o K g 0 D n n g h n g I 9 3 D d f s S 5 B K 0 1 J T D p D d 6 h u V W B E y E 3 x 3 6 7 S u / 3 d S Y / 3 9 l v 6 O Z x p q d q W t b T D S 5 O i d Q S w E C L Q A U A A I A C A C J c N N a 7 i + c q a Q A A A D 2 A A A A E g A A A A A A A A A A A A A A A A A A A A A A Q 2 9 u Z m l n L 1 B h Y 2 t h Z 2 U u e G 1 s U E s B A i 0 A F A A C A A g A i X D T W g / K 6 a u k A A A A 6 Q A A A B M A A A A A A A A A A A A A A A A A 8 A A A A F t D b 2 5 0 Z W 5 0 X 1 R 5 c G V z X S 5 4 b W x Q S w E C L Q A U A A I A C A C J c N N a b X i x v l 8 B A A A F A w A A E w A A A A A A A A A A A A A A A A D h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y C w A A A A A A A F A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P c m d h b m l 6 Y X R p b 2 5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z U 3 N z B j N D g t Z G R h N C 0 0 M m R k L W I z M W E t N D k 2 N G Q 4 Z D I w N G E 4 I i A v P j x F b n R y e S B U e X B l P S J O Y X Z p Z 2 F 0 a W 9 u U 3 R l c E 5 h b W U i I F Z h b H V l P S J z T m F 2 a W d l c m l u Z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E 5 V D E x O j E 3 O j I 0 L j I 3 M D U 3 N j B a I i A v P j x F b n R y e S B U e X B l P S J G a W x s Q 2 9 s d W 1 u V H l w Z X M i I F Z h b H V l P S J z Q m c 9 P S I g L z 4 8 R W 5 0 c n k g V H l w Z T 0 i R m l s b E N v b H V t b k 5 h b W V z I i B W Y W x 1 Z T 0 i c 1 s m c X V v d D t V b m l 2 Z X J z a X R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3 J n Y W 5 p e m F 0 a W 9 u c y 9 B d X R v U m V t b 3 Z l Z E N v b H V t b n M x L n t V b m l 2 Z X J z a X R 5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9 y Z 2 F u a X p h d G l v b n M v Q X V 0 b 1 J l b W 9 2 Z W R D b 2 x 1 b W 5 z M S 5 7 V W 5 p d m V y c 2 l 0 e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3 J n Y W 5 p e m F 0 a W 9 u c y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n Y W 5 p e m F 0 a W 9 u c y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2 F u a X p h d G l v b n M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n Y W 5 p e m F 0 a W 9 u c y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2 F u a X p h d G l v b n M v T 2 1 k J U M z J U I 2 c H R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d h b m l 6 Y X R p b 2 5 z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n Y W 5 p e m F 0 a W 9 u c y 9 C b 3 J 0 d G F n b m E l M j B r b 2 x 1 b W 5 l c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w J 1 b V a e V E K B Z y k W U Q x a H w A A A A A C A A A A A A A Q Z g A A A A E A A C A A A A B h 7 w I N 1 g J D o Z W E v P f / B G f y h / 2 9 S 9 K o v 1 + L Z 5 v p X H O H i g A A A A A O g A A A A A I A A C A A A A D x 8 M M p W 3 d R 1 p 8 M K K U L w h 3 k o T s c v T B a m Q v A F v q k a m 9 3 2 l A A A A C F K 4 6 h S N r 1 F 3 + n p 9 s Q + F K J e f 0 S Q t / D 6 X c w r N r T h 3 K G P g j y m 0 5 m K P A I x k C w h n + A r L M T o S M 7 f t h Q / 3 C P K R u d u A a n 8 t u U B M D z R A F g + U 0 Y q v w q 2 U A A A A D J w P 9 j q R 9 N 6 5 V r 6 x S b A y h H N n v Z d H C c Y e Z V o Z z 1 l j u E W + q 0 0 U V U Y r D H / / L 6 O l V e 3 e 7 K e o z J x S E r B L + 3 0 m C N D / D x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114FB0-B3BB-4BC0-B045-69DC6B4DEC45}">
  <ds:schemaRefs>
    <ds:schemaRef ds:uri="http://schemas.microsoft.com/office/2006/metadata/properties"/>
    <ds:schemaRef ds:uri="http://schemas.microsoft.com/office/infopath/2007/PartnerControls"/>
    <ds:schemaRef ds:uri="04602241-0f62-4611-b64c-b625928651ae"/>
    <ds:schemaRef ds:uri="61ce3982-0338-4f45-acc5-4a0873454627"/>
  </ds:schemaRefs>
</ds:datastoreItem>
</file>

<file path=customXml/itemProps2.xml><?xml version="1.0" encoding="utf-8"?>
<ds:datastoreItem xmlns:ds="http://schemas.openxmlformats.org/officeDocument/2006/customXml" ds:itemID="{FDD9C090-3A19-4F55-B0DA-36F90EBDB54B}"/>
</file>

<file path=customXml/itemProps3.xml><?xml version="1.0" encoding="utf-8"?>
<ds:datastoreItem xmlns:ds="http://schemas.openxmlformats.org/officeDocument/2006/customXml" ds:itemID="{AD084CA2-9D51-4C4A-A122-915561D539F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E985CAE-C273-4C74-9BC7-CD6B67C4D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2</vt:i4>
      </vt:variant>
    </vt:vector>
  </HeadingPairs>
  <TitlesOfParts>
    <vt:vector size="8" baseType="lpstr">
      <vt:lpstr>START HERE</vt:lpstr>
      <vt:lpstr>1. Personnel</vt:lpstr>
      <vt:lpstr>2. Events</vt:lpstr>
      <vt:lpstr>3. Capital &amp; Operating costs</vt:lpstr>
      <vt:lpstr>Budget year 1-3</vt:lpstr>
      <vt:lpstr>DATA (DÖLJ)</vt:lpstr>
      <vt:lpstr>ManagementCoordination</vt:lpstr>
      <vt:lpstr>ResearchInfrastructure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Elina Hjertström</dc:creator>
  <cp:keywords/>
  <dc:description/>
  <cp:lastModifiedBy>Caroline Sturesson</cp:lastModifiedBy>
  <cp:revision/>
  <dcterms:created xsi:type="dcterms:W3CDTF">2023-09-27T09:45:12Z</dcterms:created>
  <dcterms:modified xsi:type="dcterms:W3CDTF">2025-06-26T09:14:48Z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0x0101003B1B17F149A9524E91720060537F453E</vt:lpwstr>
  </property>
  <property fmtid="{D5CDD505-2E9C-101B-9397-08002B2CF9AE}" pid="3" name="Order">
    <vt:r8>2422600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